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480" yWindow="90" windowWidth="15195" windowHeight="10995"/>
  </bookViews>
  <sheets>
    <sheet name="Welcome" sheetId="1" r:id="rId1"/>
    <sheet name="Europe" sheetId="5" state="hidden" r:id="rId2"/>
    <sheet name="Prices" sheetId="9" state="hidden" r:id="rId3"/>
    <sheet name="Calc" sheetId="8" state="hidden" r:id="rId4"/>
  </sheets>
  <functionGroups builtInGroupCount="17"/>
  <definedNames>
    <definedName name="AmerCalls">#REF!</definedName>
    <definedName name="AmerPuts">#REF!</definedName>
    <definedName name="AmerResults">#REF!</definedName>
    <definedName name="AmerStart">#REF!</definedName>
    <definedName name="CalcStart">Calc!$B$10</definedName>
    <definedName name="CallCalc">Calc!$H$15</definedName>
    <definedName name="CallDV">Calc!$H$17:$J$17</definedName>
    <definedName name="CallPrices">Prices!$B$36</definedName>
    <definedName name="CallStart">Prices!$B$14</definedName>
    <definedName name="CurrStock">Calc!$C$13</definedName>
    <definedName name="DesRet">Calc!$E$15</definedName>
    <definedName name="EurCalls">Europe!$B$20</definedName>
    <definedName name="EurPuts">Europe!$B$25</definedName>
    <definedName name="EurResults">Europe!$B$16</definedName>
    <definedName name="EurStart">Europe!$B$11</definedName>
    <definedName name="FinPrice">Calc!#REF!</definedName>
    <definedName name="FinStock">Calc!$G$20:$G$1019</definedName>
    <definedName name="Funds">Calc!$C$11</definedName>
    <definedName name="HistData">Calc!$B$20:$E$80</definedName>
    <definedName name="PricesStart">Prices!$B$9</definedName>
    <definedName name="PutCalc">Calc!$K$15</definedName>
    <definedName name="PutDV">Calc!$K$17:$M$17</definedName>
    <definedName name="PutPrices">Prices!$H$36</definedName>
    <definedName name="PutStart">Prices!$H$14</definedName>
    <definedName name="Returns">Calc!$C$15</definedName>
    <definedName name="RevTrials">Calc!$O$20:$O$1019</definedName>
    <definedName name="Risk">Calc!$C$16</definedName>
    <definedName name="Shares">Calc!$C$12</definedName>
    <definedName name="solver_adj" localSheetId="3" hidden="1">Calc!$H$17:$J$17,Calc!$K$17:$M$17</definedName>
    <definedName name="solver_adj" localSheetId="0" hidden="1">Welcome!$H$17:$J$17,Welcome!$K$17:$M$17</definedName>
    <definedName name="solver_cvg" localSheetId="3" hidden="1">0.0001</definedName>
    <definedName name="solver_cvg" localSheetId="0" hidden="1">0.0001</definedName>
    <definedName name="solver_drv" localSheetId="3" hidden="1">1</definedName>
    <definedName name="solver_drv" localSheetId="0" hidden="1">1</definedName>
    <definedName name="solver_eng" localSheetId="3" hidden="1">1</definedName>
    <definedName name="solver_eng" localSheetId="0" hidden="1">1</definedName>
    <definedName name="solver_est" localSheetId="3" hidden="1">1</definedName>
    <definedName name="solver_est" localSheetId="0" hidden="1">1</definedName>
    <definedName name="solver_ibd" localSheetId="3" hidden="1">2</definedName>
    <definedName name="solver_ibd" localSheetId="0" hidden="1">2</definedName>
    <definedName name="solver_itr" localSheetId="3" hidden="1">1000</definedName>
    <definedName name="solver_itr" localSheetId="0" hidden="1">1000</definedName>
    <definedName name="solver_lhs1" localSheetId="3" hidden="1">Calc!$C$15</definedName>
    <definedName name="solver_lhs1" localSheetId="0" hidden="1">Welcome!$C$16</definedName>
    <definedName name="solver_lhs2" localSheetId="3" hidden="1">Calc!$C$17</definedName>
    <definedName name="solver_lhs2" localSheetId="0" hidden="1">Welcome!$C$17</definedName>
    <definedName name="solver_lhs3" localSheetId="3" hidden="1">Calc!$N$17</definedName>
    <definedName name="solver_lhs4" localSheetId="3" hidden="1">Calc!$C$17</definedName>
    <definedName name="solver_lin" localSheetId="3" hidden="1">2</definedName>
    <definedName name="solver_lin" localSheetId="0" hidden="1">2</definedName>
    <definedName name="solver_loc" localSheetId="3" hidden="1">1</definedName>
    <definedName name="solver_lva" localSheetId="3" hidden="1">2</definedName>
    <definedName name="solver_lva" localSheetId="0" hidden="1">2</definedName>
    <definedName name="solver_mip" localSheetId="3" hidden="1">1000</definedName>
    <definedName name="solver_mip" localSheetId="0" hidden="1">1000</definedName>
    <definedName name="solver_mni" localSheetId="3" hidden="1">30</definedName>
    <definedName name="solver_mrt" localSheetId="3" hidden="1">0.075</definedName>
    <definedName name="solver_neg" localSheetId="3" hidden="1">1</definedName>
    <definedName name="solver_neg" localSheetId="0" hidden="1">1</definedName>
    <definedName name="solver_nod" localSheetId="3" hidden="1">1000</definedName>
    <definedName name="solver_nod" localSheetId="0" hidden="1">1000</definedName>
    <definedName name="solver_num" localSheetId="3" hidden="1">3</definedName>
    <definedName name="solver_num" localSheetId="0" hidden="1">2</definedName>
    <definedName name="solver_nwt" localSheetId="3" hidden="1">1</definedName>
    <definedName name="solver_nwt" localSheetId="0" hidden="1">1</definedName>
    <definedName name="solver_ofx" localSheetId="3" hidden="1">2</definedName>
    <definedName name="solver_ofx" localSheetId="0" hidden="1">2</definedName>
    <definedName name="solver_opt" localSheetId="3" hidden="1">Calc!$C$16</definedName>
    <definedName name="solver_opt" localSheetId="0" hidden="1">Welcome!$C$15</definedName>
    <definedName name="solver_piv" localSheetId="3" hidden="1">0.000001</definedName>
    <definedName name="solver_pre" localSheetId="3" hidden="1">0.000001</definedName>
    <definedName name="solver_pre" localSheetId="0" hidden="1">0.000001</definedName>
    <definedName name="solver_pro" localSheetId="3" hidden="1">2</definedName>
    <definedName name="solver_pro" localSheetId="0" hidden="1">2</definedName>
    <definedName name="solver_rbv" localSheetId="3" hidden="1">2</definedName>
    <definedName name="solver_red" localSheetId="3" hidden="1">0.000001</definedName>
    <definedName name="solver_rel1" localSheetId="3" hidden="1">3</definedName>
    <definedName name="solver_rel1" localSheetId="0" hidden="1">1</definedName>
    <definedName name="solver_rel2" localSheetId="3" hidden="1">1</definedName>
    <definedName name="solver_rel2" localSheetId="0" hidden="1">1</definedName>
    <definedName name="solver_rel3" localSheetId="3" hidden="1">1</definedName>
    <definedName name="solver_rel4" localSheetId="3" hidden="1">1</definedName>
    <definedName name="solver_reo" localSheetId="3" hidden="1">2</definedName>
    <definedName name="solver_reo" localSheetId="0" hidden="1">2</definedName>
    <definedName name="solver_rep" localSheetId="3" hidden="1">2</definedName>
    <definedName name="solver_rep" localSheetId="0" hidden="1">2</definedName>
    <definedName name="solver_rhs1" localSheetId="3" hidden="1">49864.44</definedName>
    <definedName name="solver_rhs1" localSheetId="0" hidden="1">4396.53088588543</definedName>
    <definedName name="solver_rhs2" localSheetId="3" hidden="1">500000</definedName>
    <definedName name="solver_rhs2" localSheetId="0" hidden="1">25000</definedName>
    <definedName name="solver_rhs3" localSheetId="3" hidden="1">5000</definedName>
    <definedName name="solver_rhs4" localSheetId="3" hidden="1">Calc!$C$11</definedName>
    <definedName name="solver_rlx" localSheetId="3" hidden="1">2</definedName>
    <definedName name="solver_rlx" localSheetId="0" hidden="1">2</definedName>
    <definedName name="solver_scl" localSheetId="3" hidden="1">2</definedName>
    <definedName name="solver_scl" localSheetId="0" hidden="1">2</definedName>
    <definedName name="solver_sho" localSheetId="3" hidden="1">2</definedName>
    <definedName name="solver_sho" localSheetId="0" hidden="1">2</definedName>
    <definedName name="solver_ssz" localSheetId="3" hidden="1">100</definedName>
    <definedName name="solver_std" localSheetId="3" hidden="1">0</definedName>
    <definedName name="solver_std" localSheetId="0" hidden="1">0</definedName>
    <definedName name="solver_tim" localSheetId="3" hidden="1">1000</definedName>
    <definedName name="solver_tim" localSheetId="0" hidden="1">1000</definedName>
    <definedName name="solver_tol" localSheetId="3" hidden="1">0.05</definedName>
    <definedName name="solver_tol" localSheetId="0" hidden="1">0.05</definedName>
    <definedName name="solver_typ" localSheetId="3" hidden="1">2</definedName>
    <definedName name="solver_typ" localSheetId="0" hidden="1">1</definedName>
    <definedName name="solver_val" localSheetId="3" hidden="1">0</definedName>
    <definedName name="solver_val" localSheetId="0" hidden="1">0</definedName>
    <definedName name="solver_ver" localSheetId="3" hidden="1">3</definedName>
    <definedName name="solver_ver" localSheetId="0" hidden="1">2</definedName>
    <definedName name="StockName">Calc!$C$10</definedName>
    <definedName name="Stocks">Calc!$T$2:$T$4</definedName>
    <definedName name="SumPuts">Calc!$N$17</definedName>
    <definedName name="TotCost">Calc!$C$17</definedName>
    <definedName name="TrialRisk">Calc!$E$15</definedName>
    <definedName name="TrialStart">Calc!$G$19</definedName>
    <definedName name="TrialVal">Calc!$U$8:$Z$8</definedName>
  </definedNames>
  <calcPr calcId="145621"/>
</workbook>
</file>

<file path=xl/calcChain.xml><?xml version="1.0" encoding="utf-8"?>
<calcChain xmlns="http://schemas.openxmlformats.org/spreadsheetml/2006/main">
  <c r="G1019" i="8" l="1"/>
  <c r="G1018" i="8"/>
  <c r="G1017" i="8"/>
  <c r="G1016" i="8"/>
  <c r="G1015" i="8"/>
  <c r="G1014" i="8"/>
  <c r="G1013" i="8"/>
  <c r="G1012" i="8"/>
  <c r="G1011" i="8"/>
  <c r="G1010" i="8"/>
  <c r="G1009" i="8"/>
  <c r="G1008" i="8"/>
  <c r="G1007" i="8"/>
  <c r="G1006" i="8"/>
  <c r="G1005" i="8"/>
  <c r="G1004" i="8"/>
  <c r="G1003" i="8"/>
  <c r="G1002" i="8"/>
  <c r="G1001" i="8"/>
  <c r="G1000" i="8"/>
  <c r="G999" i="8"/>
  <c r="G998" i="8"/>
  <c r="G997" i="8"/>
  <c r="G996" i="8"/>
  <c r="G995" i="8"/>
  <c r="G994" i="8"/>
  <c r="G993" i="8"/>
  <c r="G992" i="8"/>
  <c r="G991" i="8"/>
  <c r="G990" i="8"/>
  <c r="G989" i="8"/>
  <c r="G988" i="8"/>
  <c r="G987" i="8"/>
  <c r="G986" i="8"/>
  <c r="G985" i="8"/>
  <c r="G984" i="8"/>
  <c r="G983" i="8"/>
  <c r="G982" i="8"/>
  <c r="G981" i="8"/>
  <c r="G980" i="8"/>
  <c r="G979" i="8"/>
  <c r="G978" i="8"/>
  <c r="G977" i="8"/>
  <c r="G976" i="8"/>
  <c r="G975" i="8"/>
  <c r="G974" i="8"/>
  <c r="G973" i="8"/>
  <c r="G972" i="8"/>
  <c r="G971" i="8"/>
  <c r="G970" i="8"/>
  <c r="G969" i="8"/>
  <c r="G968" i="8"/>
  <c r="G967" i="8"/>
  <c r="G966" i="8"/>
  <c r="G965" i="8"/>
  <c r="G964" i="8"/>
  <c r="G963" i="8"/>
  <c r="G962" i="8"/>
  <c r="G961" i="8"/>
  <c r="G960" i="8"/>
  <c r="G959" i="8"/>
  <c r="G958" i="8"/>
  <c r="G957" i="8"/>
  <c r="G956" i="8"/>
  <c r="G955" i="8"/>
  <c r="G954" i="8"/>
  <c r="G953" i="8"/>
  <c r="G952" i="8"/>
  <c r="G951" i="8"/>
  <c r="G950" i="8"/>
  <c r="G949" i="8"/>
  <c r="G948" i="8"/>
  <c r="G947" i="8"/>
  <c r="G946" i="8"/>
  <c r="G945" i="8"/>
  <c r="G944" i="8"/>
  <c r="G943" i="8"/>
  <c r="G942" i="8"/>
  <c r="G941" i="8"/>
  <c r="G940" i="8"/>
  <c r="G939" i="8"/>
  <c r="G938" i="8"/>
  <c r="G937" i="8"/>
  <c r="G936" i="8"/>
  <c r="G935" i="8"/>
  <c r="G934" i="8"/>
  <c r="G933" i="8"/>
  <c r="G932" i="8"/>
  <c r="G931" i="8"/>
  <c r="G930" i="8"/>
  <c r="G929" i="8"/>
  <c r="G928" i="8"/>
  <c r="G927" i="8"/>
  <c r="G926" i="8"/>
  <c r="G925" i="8"/>
  <c r="G924" i="8"/>
  <c r="G923" i="8"/>
  <c r="G922" i="8"/>
  <c r="G921" i="8"/>
  <c r="G920" i="8"/>
  <c r="G919" i="8"/>
  <c r="G918" i="8"/>
  <c r="G917" i="8"/>
  <c r="G916" i="8"/>
  <c r="G915" i="8"/>
  <c r="G914" i="8"/>
  <c r="G913" i="8"/>
  <c r="G912" i="8"/>
  <c r="G911" i="8"/>
  <c r="G910" i="8"/>
  <c r="G909" i="8"/>
  <c r="G908" i="8"/>
  <c r="G907" i="8"/>
  <c r="G906" i="8"/>
  <c r="G905" i="8"/>
  <c r="G904" i="8"/>
  <c r="G903" i="8"/>
  <c r="G902" i="8"/>
  <c r="G901" i="8"/>
  <c r="G900" i="8"/>
  <c r="G899" i="8"/>
  <c r="G898" i="8"/>
  <c r="G897" i="8"/>
  <c r="G896" i="8"/>
  <c r="G895" i="8"/>
  <c r="G894" i="8"/>
  <c r="G893" i="8"/>
  <c r="G892" i="8"/>
  <c r="G891" i="8"/>
  <c r="G890" i="8"/>
  <c r="G889" i="8"/>
  <c r="G888" i="8"/>
  <c r="G887" i="8"/>
  <c r="G886" i="8"/>
  <c r="G885" i="8"/>
  <c r="G884" i="8"/>
  <c r="G883" i="8"/>
  <c r="G882" i="8"/>
  <c r="G881" i="8"/>
  <c r="G880" i="8"/>
  <c r="G879" i="8"/>
  <c r="G878" i="8"/>
  <c r="G877" i="8"/>
  <c r="G876" i="8"/>
  <c r="G875" i="8"/>
  <c r="G874" i="8"/>
  <c r="G873" i="8"/>
  <c r="G872" i="8"/>
  <c r="G871" i="8"/>
  <c r="G870" i="8"/>
  <c r="G869" i="8"/>
  <c r="G868" i="8"/>
  <c r="G867" i="8"/>
  <c r="G866" i="8"/>
  <c r="G865" i="8"/>
  <c r="G864" i="8"/>
  <c r="G863" i="8"/>
  <c r="G862" i="8"/>
  <c r="G861" i="8"/>
  <c r="G860" i="8"/>
  <c r="G859" i="8"/>
  <c r="G858" i="8"/>
  <c r="G857" i="8"/>
  <c r="G856" i="8"/>
  <c r="G855" i="8"/>
  <c r="G854" i="8"/>
  <c r="G853" i="8"/>
  <c r="G852" i="8"/>
  <c r="G851" i="8"/>
  <c r="G850" i="8"/>
  <c r="G849" i="8"/>
  <c r="G848" i="8"/>
  <c r="G847" i="8"/>
  <c r="G846" i="8"/>
  <c r="G845" i="8"/>
  <c r="G844" i="8"/>
  <c r="G843" i="8"/>
  <c r="G842" i="8"/>
  <c r="G841" i="8"/>
  <c r="G840" i="8"/>
  <c r="G839" i="8"/>
  <c r="G838" i="8"/>
  <c r="G837" i="8"/>
  <c r="G836" i="8"/>
  <c r="G835" i="8"/>
  <c r="G834" i="8"/>
  <c r="G833" i="8"/>
  <c r="G832" i="8"/>
  <c r="G831" i="8"/>
  <c r="G830" i="8"/>
  <c r="G829" i="8"/>
  <c r="G828" i="8"/>
  <c r="G827" i="8"/>
  <c r="G826" i="8"/>
  <c r="G825" i="8"/>
  <c r="G824" i="8"/>
  <c r="G823" i="8"/>
  <c r="G822" i="8"/>
  <c r="G821" i="8"/>
  <c r="G820" i="8"/>
  <c r="G819" i="8"/>
  <c r="G818" i="8"/>
  <c r="G817" i="8"/>
  <c r="G816" i="8"/>
  <c r="G815" i="8"/>
  <c r="G814" i="8"/>
  <c r="G813" i="8"/>
  <c r="G812" i="8"/>
  <c r="G811" i="8"/>
  <c r="G810" i="8"/>
  <c r="G809" i="8"/>
  <c r="G808" i="8"/>
  <c r="G807" i="8"/>
  <c r="G806" i="8"/>
  <c r="G805" i="8"/>
  <c r="G804" i="8"/>
  <c r="G803" i="8"/>
  <c r="G802" i="8"/>
  <c r="G801" i="8"/>
  <c r="G800" i="8"/>
  <c r="G799" i="8"/>
  <c r="G798" i="8"/>
  <c r="G797" i="8"/>
  <c r="G796" i="8"/>
  <c r="G795" i="8"/>
  <c r="G794" i="8"/>
  <c r="G793" i="8"/>
  <c r="G792" i="8"/>
  <c r="G791" i="8"/>
  <c r="G790" i="8"/>
  <c r="G789" i="8"/>
  <c r="G788" i="8"/>
  <c r="G787" i="8"/>
  <c r="G786" i="8"/>
  <c r="G785" i="8"/>
  <c r="G784" i="8"/>
  <c r="G783" i="8"/>
  <c r="G782" i="8"/>
  <c r="G781" i="8"/>
  <c r="G780" i="8"/>
  <c r="G779" i="8"/>
  <c r="G778" i="8"/>
  <c r="G777" i="8"/>
  <c r="G776" i="8"/>
  <c r="G775" i="8"/>
  <c r="G774" i="8"/>
  <c r="G773" i="8"/>
  <c r="G772" i="8"/>
  <c r="G771" i="8"/>
  <c r="G770" i="8"/>
  <c r="G769" i="8"/>
  <c r="G768" i="8"/>
  <c r="G767" i="8"/>
  <c r="G766" i="8"/>
  <c r="G765" i="8"/>
  <c r="G764" i="8"/>
  <c r="G763" i="8"/>
  <c r="G762" i="8"/>
  <c r="G761" i="8"/>
  <c r="G760" i="8"/>
  <c r="G759" i="8"/>
  <c r="G758" i="8"/>
  <c r="G757" i="8"/>
  <c r="G756" i="8"/>
  <c r="G755" i="8"/>
  <c r="G754" i="8"/>
  <c r="G753" i="8"/>
  <c r="G752" i="8"/>
  <c r="G751" i="8"/>
  <c r="G750" i="8"/>
  <c r="G749" i="8"/>
  <c r="G748" i="8"/>
  <c r="G747" i="8"/>
  <c r="G746" i="8"/>
  <c r="G745" i="8"/>
  <c r="G744" i="8"/>
  <c r="G743" i="8"/>
  <c r="G742" i="8"/>
  <c r="G741" i="8"/>
  <c r="G740" i="8"/>
  <c r="G739" i="8"/>
  <c r="G738" i="8"/>
  <c r="G737" i="8"/>
  <c r="G736" i="8"/>
  <c r="G735" i="8"/>
  <c r="G734" i="8"/>
  <c r="G733" i="8"/>
  <c r="G732" i="8"/>
  <c r="G731" i="8"/>
  <c r="G730" i="8"/>
  <c r="G729" i="8"/>
  <c r="G728" i="8"/>
  <c r="G727" i="8"/>
  <c r="G726" i="8"/>
  <c r="G725" i="8"/>
  <c r="G724" i="8"/>
  <c r="G723" i="8"/>
  <c r="G722" i="8"/>
  <c r="G721" i="8"/>
  <c r="G720" i="8"/>
  <c r="G719" i="8"/>
  <c r="G718" i="8"/>
  <c r="G717" i="8"/>
  <c r="G716" i="8"/>
  <c r="G715" i="8"/>
  <c r="G714" i="8"/>
  <c r="G713" i="8"/>
  <c r="G712" i="8"/>
  <c r="G711" i="8"/>
  <c r="G710" i="8"/>
  <c r="G709" i="8"/>
  <c r="G708" i="8"/>
  <c r="G707" i="8"/>
  <c r="G706" i="8"/>
  <c r="G705" i="8"/>
  <c r="G704" i="8"/>
  <c r="G703" i="8"/>
  <c r="G702" i="8"/>
  <c r="G701" i="8"/>
  <c r="G700" i="8"/>
  <c r="G699" i="8"/>
  <c r="G698" i="8"/>
  <c r="G697" i="8"/>
  <c r="G696" i="8"/>
  <c r="G695" i="8"/>
  <c r="G694" i="8"/>
  <c r="G693" i="8"/>
  <c r="G692" i="8"/>
  <c r="G691" i="8"/>
  <c r="G690" i="8"/>
  <c r="G689" i="8"/>
  <c r="G688" i="8"/>
  <c r="G687" i="8"/>
  <c r="G686" i="8"/>
  <c r="G685" i="8"/>
  <c r="G684" i="8"/>
  <c r="G683" i="8"/>
  <c r="G682" i="8"/>
  <c r="G681" i="8"/>
  <c r="G680" i="8"/>
  <c r="G679" i="8"/>
  <c r="G678" i="8"/>
  <c r="G677" i="8"/>
  <c r="G676" i="8"/>
  <c r="G675" i="8"/>
  <c r="G674" i="8"/>
  <c r="G673" i="8"/>
  <c r="G672" i="8"/>
  <c r="G671" i="8"/>
  <c r="G670" i="8"/>
  <c r="G669" i="8"/>
  <c r="G668" i="8"/>
  <c r="G667" i="8"/>
  <c r="G666" i="8"/>
  <c r="G665" i="8"/>
  <c r="G664" i="8"/>
  <c r="G663" i="8"/>
  <c r="G662" i="8"/>
  <c r="G661" i="8"/>
  <c r="G660" i="8"/>
  <c r="G659" i="8"/>
  <c r="G658" i="8"/>
  <c r="G657" i="8"/>
  <c r="G656" i="8"/>
  <c r="G655" i="8"/>
  <c r="G654" i="8"/>
  <c r="G653" i="8"/>
  <c r="G652" i="8"/>
  <c r="G651" i="8"/>
  <c r="G650" i="8"/>
  <c r="G649" i="8"/>
  <c r="G648" i="8"/>
  <c r="G647" i="8"/>
  <c r="G646" i="8"/>
  <c r="G645" i="8"/>
  <c r="G644" i="8"/>
  <c r="G643" i="8"/>
  <c r="G642" i="8"/>
  <c r="G641" i="8"/>
  <c r="G640" i="8"/>
  <c r="G639" i="8"/>
  <c r="G638" i="8"/>
  <c r="G637" i="8"/>
  <c r="G636" i="8"/>
  <c r="G635" i="8"/>
  <c r="G634" i="8"/>
  <c r="G633" i="8"/>
  <c r="G632" i="8"/>
  <c r="G631" i="8"/>
  <c r="G630" i="8"/>
  <c r="G629" i="8"/>
  <c r="G628" i="8"/>
  <c r="G627" i="8"/>
  <c r="G626" i="8"/>
  <c r="G625" i="8"/>
  <c r="G624" i="8"/>
  <c r="G623" i="8"/>
  <c r="G622" i="8"/>
  <c r="G621" i="8"/>
  <c r="G620" i="8"/>
  <c r="G619" i="8"/>
  <c r="G618" i="8"/>
  <c r="G617" i="8"/>
  <c r="G616" i="8"/>
  <c r="G615" i="8"/>
  <c r="G614" i="8"/>
  <c r="G613" i="8"/>
  <c r="G612" i="8"/>
  <c r="G611" i="8"/>
  <c r="G610" i="8"/>
  <c r="G609" i="8"/>
  <c r="G608" i="8"/>
  <c r="G607" i="8"/>
  <c r="G606" i="8"/>
  <c r="G605" i="8"/>
  <c r="G604" i="8"/>
  <c r="G603" i="8"/>
  <c r="G602" i="8"/>
  <c r="G601" i="8"/>
  <c r="G600" i="8"/>
  <c r="G599" i="8"/>
  <c r="G598" i="8"/>
  <c r="G597" i="8"/>
  <c r="G596" i="8"/>
  <c r="G595" i="8"/>
  <c r="G594" i="8"/>
  <c r="G593" i="8"/>
  <c r="G592" i="8"/>
  <c r="G591" i="8"/>
  <c r="G590" i="8"/>
  <c r="G589" i="8"/>
  <c r="G588" i="8"/>
  <c r="G587" i="8"/>
  <c r="G586" i="8"/>
  <c r="G585" i="8"/>
  <c r="G584" i="8"/>
  <c r="G583" i="8"/>
  <c r="G582" i="8"/>
  <c r="G581" i="8"/>
  <c r="G580" i="8"/>
  <c r="G579" i="8"/>
  <c r="G578" i="8"/>
  <c r="G577" i="8"/>
  <c r="G576" i="8"/>
  <c r="G575" i="8"/>
  <c r="G574" i="8"/>
  <c r="G573" i="8"/>
  <c r="G572" i="8"/>
  <c r="G571" i="8"/>
  <c r="G570" i="8"/>
  <c r="G569" i="8"/>
  <c r="G568" i="8"/>
  <c r="G567" i="8"/>
  <c r="G566" i="8"/>
  <c r="G565" i="8"/>
  <c r="G564" i="8"/>
  <c r="G563" i="8"/>
  <c r="G562" i="8"/>
  <c r="G561" i="8"/>
  <c r="G560" i="8"/>
  <c r="G559" i="8"/>
  <c r="G558" i="8"/>
  <c r="G557" i="8"/>
  <c r="G556" i="8"/>
  <c r="G555" i="8"/>
  <c r="G554" i="8"/>
  <c r="G553" i="8"/>
  <c r="G552" i="8"/>
  <c r="G551" i="8"/>
  <c r="G550" i="8"/>
  <c r="G549" i="8"/>
  <c r="G548" i="8"/>
  <c r="G547" i="8"/>
  <c r="G546" i="8"/>
  <c r="G545" i="8"/>
  <c r="G544" i="8"/>
  <c r="G543" i="8"/>
  <c r="G542" i="8"/>
  <c r="G541" i="8"/>
  <c r="G540" i="8"/>
  <c r="G539" i="8"/>
  <c r="G538" i="8"/>
  <c r="G537" i="8"/>
  <c r="G536" i="8"/>
  <c r="G535" i="8"/>
  <c r="G534" i="8"/>
  <c r="G533" i="8"/>
  <c r="G532" i="8"/>
  <c r="G531" i="8"/>
  <c r="G530" i="8"/>
  <c r="G529" i="8"/>
  <c r="G528" i="8"/>
  <c r="G527" i="8"/>
  <c r="G526" i="8"/>
  <c r="G525" i="8"/>
  <c r="G524" i="8"/>
  <c r="G523" i="8"/>
  <c r="G522" i="8"/>
  <c r="G521" i="8"/>
  <c r="G520" i="8"/>
  <c r="G519" i="8"/>
  <c r="G518" i="8"/>
  <c r="G517" i="8"/>
  <c r="G516" i="8"/>
  <c r="G515" i="8"/>
  <c r="G514" i="8"/>
  <c r="G513" i="8"/>
  <c r="G512" i="8"/>
  <c r="G511" i="8"/>
  <c r="G510" i="8"/>
  <c r="G509" i="8"/>
  <c r="G508" i="8"/>
  <c r="G507" i="8"/>
  <c r="G506" i="8"/>
  <c r="G505" i="8"/>
  <c r="G504" i="8"/>
  <c r="G503" i="8"/>
  <c r="G502" i="8"/>
  <c r="G501" i="8"/>
  <c r="G500" i="8"/>
  <c r="G499" i="8"/>
  <c r="G498" i="8"/>
  <c r="G497" i="8"/>
  <c r="G496" i="8"/>
  <c r="G495" i="8"/>
  <c r="G494" i="8"/>
  <c r="G493" i="8"/>
  <c r="G492" i="8"/>
  <c r="G491" i="8"/>
  <c r="G490" i="8"/>
  <c r="G489" i="8"/>
  <c r="G488" i="8"/>
  <c r="G487" i="8"/>
  <c r="G486" i="8"/>
  <c r="G485" i="8"/>
  <c r="G484" i="8"/>
  <c r="G483" i="8"/>
  <c r="G482" i="8"/>
  <c r="G481" i="8"/>
  <c r="G480" i="8"/>
  <c r="G479" i="8"/>
  <c r="G478" i="8"/>
  <c r="G477" i="8"/>
  <c r="G476" i="8"/>
  <c r="G475" i="8"/>
  <c r="G474" i="8"/>
  <c r="G473" i="8"/>
  <c r="G472" i="8"/>
  <c r="G471" i="8"/>
  <c r="G470" i="8"/>
  <c r="G469" i="8"/>
  <c r="G468" i="8"/>
  <c r="G467" i="8"/>
  <c r="G466" i="8"/>
  <c r="G465" i="8"/>
  <c r="G464" i="8"/>
  <c r="G463" i="8"/>
  <c r="G462" i="8"/>
  <c r="G461" i="8"/>
  <c r="G460" i="8"/>
  <c r="G459" i="8"/>
  <c r="G458" i="8"/>
  <c r="G457" i="8"/>
  <c r="G456" i="8"/>
  <c r="G455" i="8"/>
  <c r="G454" i="8"/>
  <c r="G453" i="8"/>
  <c r="G452" i="8"/>
  <c r="G451" i="8"/>
  <c r="G450" i="8"/>
  <c r="G449" i="8"/>
  <c r="G448" i="8"/>
  <c r="G447" i="8"/>
  <c r="G446" i="8"/>
  <c r="G445" i="8"/>
  <c r="G444" i="8"/>
  <c r="G443" i="8"/>
  <c r="G442" i="8"/>
  <c r="G441" i="8"/>
  <c r="G440" i="8"/>
  <c r="G439" i="8"/>
  <c r="G438" i="8"/>
  <c r="G437" i="8"/>
  <c r="G436" i="8"/>
  <c r="G435" i="8"/>
  <c r="G434" i="8"/>
  <c r="G433" i="8"/>
  <c r="G432" i="8"/>
  <c r="G431" i="8"/>
  <c r="G430" i="8"/>
  <c r="G429" i="8"/>
  <c r="G428" i="8"/>
  <c r="G427" i="8"/>
  <c r="G426" i="8"/>
  <c r="G425" i="8"/>
  <c r="G424" i="8"/>
  <c r="G423" i="8"/>
  <c r="G422" i="8"/>
  <c r="G421" i="8"/>
  <c r="G420" i="8"/>
  <c r="G419" i="8"/>
  <c r="G418" i="8"/>
  <c r="G417" i="8"/>
  <c r="G416" i="8"/>
  <c r="G415" i="8"/>
  <c r="G414" i="8"/>
  <c r="G413" i="8"/>
  <c r="G412" i="8"/>
  <c r="G411" i="8"/>
  <c r="G410" i="8"/>
  <c r="G409" i="8"/>
  <c r="G408" i="8"/>
  <c r="G407" i="8"/>
  <c r="G406" i="8"/>
  <c r="G405" i="8"/>
  <c r="G404" i="8"/>
  <c r="G403" i="8"/>
  <c r="G402" i="8"/>
  <c r="G401" i="8"/>
  <c r="G400" i="8"/>
  <c r="G399" i="8"/>
  <c r="G398" i="8"/>
  <c r="G397" i="8"/>
  <c r="G396" i="8"/>
  <c r="G395" i="8"/>
  <c r="G394" i="8"/>
  <c r="G393" i="8"/>
  <c r="G392" i="8"/>
  <c r="G391" i="8"/>
  <c r="G390" i="8"/>
  <c r="G389" i="8"/>
  <c r="G388" i="8"/>
  <c r="G387" i="8"/>
  <c r="G386" i="8"/>
  <c r="G385" i="8"/>
  <c r="G384" i="8"/>
  <c r="G383" i="8"/>
  <c r="G382" i="8"/>
  <c r="G381" i="8"/>
  <c r="G380" i="8"/>
  <c r="G379" i="8"/>
  <c r="G378" i="8"/>
  <c r="G377" i="8"/>
  <c r="G376" i="8"/>
  <c r="G375" i="8"/>
  <c r="G374" i="8"/>
  <c r="G373" i="8"/>
  <c r="G372" i="8"/>
  <c r="G371" i="8"/>
  <c r="G370" i="8"/>
  <c r="G369" i="8"/>
  <c r="G368" i="8"/>
  <c r="G367" i="8"/>
  <c r="G366" i="8"/>
  <c r="G365" i="8"/>
  <c r="G364" i="8"/>
  <c r="G363" i="8"/>
  <c r="G362" i="8"/>
  <c r="G361" i="8"/>
  <c r="G360" i="8"/>
  <c r="G359" i="8"/>
  <c r="G358" i="8"/>
  <c r="G357" i="8"/>
  <c r="G356" i="8"/>
  <c r="G355" i="8"/>
  <c r="G354" i="8"/>
  <c r="G353" i="8"/>
  <c r="G352" i="8"/>
  <c r="G351" i="8"/>
  <c r="G350" i="8"/>
  <c r="G349" i="8"/>
  <c r="G348" i="8"/>
  <c r="G347" i="8"/>
  <c r="G346" i="8"/>
  <c r="G345" i="8"/>
  <c r="G344" i="8"/>
  <c r="G343" i="8"/>
  <c r="G342" i="8"/>
  <c r="G341" i="8"/>
  <c r="G340" i="8"/>
  <c r="G339" i="8"/>
  <c r="G338" i="8"/>
  <c r="G337" i="8"/>
  <c r="G336" i="8"/>
  <c r="G335" i="8"/>
  <c r="G334" i="8"/>
  <c r="G333" i="8"/>
  <c r="G332" i="8"/>
  <c r="G331" i="8"/>
  <c r="G330" i="8"/>
  <c r="G329" i="8"/>
  <c r="G328" i="8"/>
  <c r="G327" i="8"/>
  <c r="G326" i="8"/>
  <c r="G325" i="8"/>
  <c r="G324" i="8"/>
  <c r="G323" i="8"/>
  <c r="G322" i="8"/>
  <c r="G321" i="8"/>
  <c r="G320" i="8"/>
  <c r="G319" i="8"/>
  <c r="G318" i="8"/>
  <c r="G317" i="8"/>
  <c r="G316" i="8"/>
  <c r="G315" i="8"/>
  <c r="G314" i="8"/>
  <c r="G313" i="8"/>
  <c r="G312" i="8"/>
  <c r="G311" i="8"/>
  <c r="G310" i="8"/>
  <c r="G309" i="8"/>
  <c r="G308" i="8"/>
  <c r="G307" i="8"/>
  <c r="G306" i="8"/>
  <c r="G305" i="8"/>
  <c r="G304" i="8"/>
  <c r="G303" i="8"/>
  <c r="G302" i="8"/>
  <c r="G301" i="8"/>
  <c r="G300" i="8"/>
  <c r="G299" i="8"/>
  <c r="G298" i="8"/>
  <c r="G297" i="8"/>
  <c r="G296" i="8"/>
  <c r="G295" i="8"/>
  <c r="G294" i="8"/>
  <c r="G293" i="8"/>
  <c r="G292" i="8"/>
  <c r="G291" i="8"/>
  <c r="G290" i="8"/>
  <c r="G289" i="8"/>
  <c r="G288" i="8"/>
  <c r="G287" i="8"/>
  <c r="G286" i="8"/>
  <c r="G285" i="8"/>
  <c r="G284" i="8"/>
  <c r="G283" i="8"/>
  <c r="G282" i="8"/>
  <c r="G281" i="8"/>
  <c r="G280" i="8"/>
  <c r="G279" i="8"/>
  <c r="G278" i="8"/>
  <c r="G277" i="8"/>
  <c r="G276" i="8"/>
  <c r="G275" i="8"/>
  <c r="G274" i="8"/>
  <c r="G273" i="8"/>
  <c r="G272" i="8"/>
  <c r="G271" i="8"/>
  <c r="G270" i="8"/>
  <c r="G269" i="8"/>
  <c r="G268" i="8"/>
  <c r="G267" i="8"/>
  <c r="G266" i="8"/>
  <c r="G265" i="8"/>
  <c r="G264" i="8"/>
  <c r="G263" i="8"/>
  <c r="G262" i="8"/>
  <c r="G261" i="8"/>
  <c r="G260" i="8"/>
  <c r="G259" i="8"/>
  <c r="G258" i="8"/>
  <c r="G257" i="8"/>
  <c r="G256" i="8"/>
  <c r="G255" i="8"/>
  <c r="G254" i="8"/>
  <c r="G253" i="8"/>
  <c r="G252" i="8"/>
  <c r="G251" i="8"/>
  <c r="G250" i="8"/>
  <c r="G249" i="8"/>
  <c r="G248" i="8"/>
  <c r="G247" i="8"/>
  <c r="G246" i="8"/>
  <c r="G245" i="8"/>
  <c r="G244" i="8"/>
  <c r="G243" i="8"/>
  <c r="G242" i="8"/>
  <c r="G241" i="8"/>
  <c r="G240" i="8"/>
  <c r="G239" i="8"/>
  <c r="G238" i="8"/>
  <c r="G237" i="8"/>
  <c r="G236" i="8"/>
  <c r="G235" i="8"/>
  <c r="G234" i="8"/>
  <c r="G233" i="8"/>
  <c r="G232" i="8"/>
  <c r="G231" i="8"/>
  <c r="G230" i="8"/>
  <c r="G229" i="8"/>
  <c r="G228" i="8"/>
  <c r="G227" i="8"/>
  <c r="G226" i="8"/>
  <c r="G225" i="8"/>
  <c r="G224" i="8"/>
  <c r="G223" i="8"/>
  <c r="G222" i="8"/>
  <c r="G221" i="8"/>
  <c r="G220" i="8"/>
  <c r="G219" i="8"/>
  <c r="G218" i="8"/>
  <c r="G217" i="8"/>
  <c r="G216" i="8"/>
  <c r="G215" i="8"/>
  <c r="G214" i="8"/>
  <c r="G213" i="8"/>
  <c r="G212" i="8"/>
  <c r="G211" i="8"/>
  <c r="G210" i="8"/>
  <c r="G209" i="8"/>
  <c r="G208" i="8"/>
  <c r="G207" i="8"/>
  <c r="G206" i="8"/>
  <c r="G205" i="8"/>
  <c r="G204" i="8"/>
  <c r="G203" i="8"/>
  <c r="G202" i="8"/>
  <c r="G201" i="8"/>
  <c r="G200" i="8"/>
  <c r="G199" i="8"/>
  <c r="G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L906" i="8" l="1"/>
  <c r="M1019" i="8"/>
  <c r="L1019" i="8"/>
  <c r="K1019" i="8"/>
  <c r="J1019" i="8"/>
  <c r="I1019" i="8"/>
  <c r="H1019" i="8"/>
  <c r="M1018" i="8"/>
  <c r="J1018" i="8"/>
  <c r="I1018" i="8"/>
  <c r="M1016" i="8"/>
  <c r="L1016" i="8"/>
  <c r="K1016" i="8"/>
  <c r="J1016" i="8"/>
  <c r="I1016" i="8"/>
  <c r="H1016" i="8"/>
  <c r="M1015" i="8"/>
  <c r="L1015" i="8"/>
  <c r="K1015" i="8"/>
  <c r="J1015" i="8"/>
  <c r="I1015" i="8"/>
  <c r="H1015" i="8"/>
  <c r="M1014" i="8"/>
  <c r="J1014" i="8"/>
  <c r="I1014" i="8"/>
  <c r="M1012" i="8"/>
  <c r="L1012" i="8"/>
  <c r="K1012" i="8"/>
  <c r="J1012" i="8"/>
  <c r="I1012" i="8"/>
  <c r="H1012" i="8"/>
  <c r="M1011" i="8"/>
  <c r="L1011" i="8"/>
  <c r="K1011" i="8"/>
  <c r="J1011" i="8"/>
  <c r="I1011" i="8"/>
  <c r="H1011" i="8"/>
  <c r="M1010" i="8"/>
  <c r="J1010" i="8"/>
  <c r="I1010" i="8"/>
  <c r="M1008" i="8"/>
  <c r="L1008" i="8"/>
  <c r="K1008" i="8"/>
  <c r="J1008" i="8"/>
  <c r="I1008" i="8"/>
  <c r="H1008" i="8"/>
  <c r="M1007" i="8"/>
  <c r="L1007" i="8"/>
  <c r="K1007" i="8"/>
  <c r="J1007" i="8"/>
  <c r="I1007" i="8"/>
  <c r="H1007" i="8"/>
  <c r="M1006" i="8"/>
  <c r="J1006" i="8"/>
  <c r="I1006" i="8"/>
  <c r="M1004" i="8"/>
  <c r="L1004" i="8"/>
  <c r="K1004" i="8"/>
  <c r="J1004" i="8"/>
  <c r="I1004" i="8"/>
  <c r="H1004" i="8"/>
  <c r="M1003" i="8"/>
  <c r="L1003" i="8"/>
  <c r="K1003" i="8"/>
  <c r="J1003" i="8"/>
  <c r="I1003" i="8"/>
  <c r="H1003" i="8"/>
  <c r="M1002" i="8"/>
  <c r="J1002" i="8"/>
  <c r="I1002" i="8"/>
  <c r="M1000" i="8"/>
  <c r="L1000" i="8"/>
  <c r="K1000" i="8"/>
  <c r="J1000" i="8"/>
  <c r="I1000" i="8"/>
  <c r="H1000" i="8"/>
  <c r="M999" i="8"/>
  <c r="L999" i="8"/>
  <c r="K999" i="8"/>
  <c r="J999" i="8"/>
  <c r="I999" i="8"/>
  <c r="H999" i="8"/>
  <c r="M998" i="8"/>
  <c r="J998" i="8"/>
  <c r="I998" i="8"/>
  <c r="M996" i="8"/>
  <c r="L996" i="8"/>
  <c r="K996" i="8"/>
  <c r="J996" i="8"/>
  <c r="I996" i="8"/>
  <c r="H996" i="8"/>
  <c r="M995" i="8"/>
  <c r="L995" i="8"/>
  <c r="K995" i="8"/>
  <c r="J995" i="8"/>
  <c r="I995" i="8"/>
  <c r="H995" i="8"/>
  <c r="M994" i="8"/>
  <c r="J994" i="8"/>
  <c r="I994" i="8"/>
  <c r="M992" i="8"/>
  <c r="L992" i="8"/>
  <c r="K992" i="8"/>
  <c r="J992" i="8"/>
  <c r="I992" i="8"/>
  <c r="H992" i="8"/>
  <c r="M991" i="8"/>
  <c r="L991" i="8"/>
  <c r="K991" i="8"/>
  <c r="J991" i="8"/>
  <c r="I991" i="8"/>
  <c r="H991" i="8"/>
  <c r="M990" i="8"/>
  <c r="J990" i="8"/>
  <c r="I990" i="8"/>
  <c r="M988" i="8"/>
  <c r="L988" i="8"/>
  <c r="K988" i="8"/>
  <c r="J988" i="8"/>
  <c r="I988" i="8"/>
  <c r="H988" i="8"/>
  <c r="M987" i="8"/>
  <c r="L987" i="8"/>
  <c r="K987" i="8"/>
  <c r="J987" i="8"/>
  <c r="I987" i="8"/>
  <c r="H987" i="8"/>
  <c r="M986" i="8"/>
  <c r="J986" i="8"/>
  <c r="I986" i="8"/>
  <c r="M984" i="8"/>
  <c r="L984" i="8"/>
  <c r="K984" i="8"/>
  <c r="J984" i="8"/>
  <c r="I984" i="8"/>
  <c r="H984" i="8"/>
  <c r="M983" i="8"/>
  <c r="L983" i="8"/>
  <c r="K983" i="8"/>
  <c r="J983" i="8"/>
  <c r="I983" i="8"/>
  <c r="H983" i="8"/>
  <c r="M982" i="8"/>
  <c r="J982" i="8"/>
  <c r="I982" i="8"/>
  <c r="M980" i="8"/>
  <c r="L980" i="8"/>
  <c r="K980" i="8"/>
  <c r="J980" i="8"/>
  <c r="I980" i="8"/>
  <c r="H980" i="8"/>
  <c r="M979" i="8"/>
  <c r="L979" i="8"/>
  <c r="K979" i="8"/>
  <c r="J979" i="8"/>
  <c r="I979" i="8"/>
  <c r="H979" i="8"/>
  <c r="M978" i="8"/>
  <c r="J978" i="8"/>
  <c r="I978" i="8"/>
  <c r="M976" i="8"/>
  <c r="L976" i="8"/>
  <c r="K976" i="8"/>
  <c r="J976" i="8"/>
  <c r="I976" i="8"/>
  <c r="H976" i="8"/>
  <c r="M975" i="8"/>
  <c r="L975" i="8"/>
  <c r="K975" i="8"/>
  <c r="J975" i="8"/>
  <c r="I975" i="8"/>
  <c r="H975" i="8"/>
  <c r="M974" i="8"/>
  <c r="J974" i="8"/>
  <c r="I974" i="8"/>
  <c r="H973" i="8"/>
  <c r="M972" i="8"/>
  <c r="L972" i="8"/>
  <c r="K972" i="8"/>
  <c r="J972" i="8"/>
  <c r="I972" i="8"/>
  <c r="H972" i="8"/>
  <c r="M971" i="8"/>
  <c r="L971" i="8"/>
  <c r="K971" i="8"/>
  <c r="J971" i="8"/>
  <c r="I971" i="8"/>
  <c r="H971" i="8"/>
  <c r="M970" i="8"/>
  <c r="J970" i="8"/>
  <c r="I970" i="8"/>
  <c r="L969" i="8"/>
  <c r="M968" i="8"/>
  <c r="L968" i="8"/>
  <c r="K968" i="8"/>
  <c r="J968" i="8"/>
  <c r="I968" i="8"/>
  <c r="H968" i="8"/>
  <c r="M967" i="8"/>
  <c r="L967" i="8"/>
  <c r="K967" i="8"/>
  <c r="J967" i="8"/>
  <c r="I967" i="8"/>
  <c r="H967" i="8"/>
  <c r="M966" i="8"/>
  <c r="J966" i="8"/>
  <c r="I966" i="8"/>
  <c r="H965" i="8"/>
  <c r="M964" i="8"/>
  <c r="L964" i="8"/>
  <c r="K964" i="8"/>
  <c r="J964" i="8"/>
  <c r="I964" i="8"/>
  <c r="H964" i="8"/>
  <c r="M963" i="8"/>
  <c r="L963" i="8"/>
  <c r="K963" i="8"/>
  <c r="J963" i="8"/>
  <c r="I963" i="8"/>
  <c r="H963" i="8"/>
  <c r="M962" i="8"/>
  <c r="J962" i="8"/>
  <c r="I962" i="8"/>
  <c r="L961" i="8"/>
  <c r="M960" i="8"/>
  <c r="L960" i="8"/>
  <c r="K960" i="8"/>
  <c r="J960" i="8"/>
  <c r="I960" i="8"/>
  <c r="H960" i="8"/>
  <c r="M959" i="8"/>
  <c r="L959" i="8"/>
  <c r="K959" i="8"/>
  <c r="J959" i="8"/>
  <c r="I959" i="8"/>
  <c r="H959" i="8"/>
  <c r="M958" i="8"/>
  <c r="J958" i="8"/>
  <c r="I958" i="8"/>
  <c r="M956" i="8"/>
  <c r="L956" i="8"/>
  <c r="K956" i="8"/>
  <c r="J956" i="8"/>
  <c r="I956" i="8"/>
  <c r="H956" i="8"/>
  <c r="M955" i="8"/>
  <c r="L955" i="8"/>
  <c r="K955" i="8"/>
  <c r="J955" i="8"/>
  <c r="I955" i="8"/>
  <c r="H955" i="8"/>
  <c r="M954" i="8"/>
  <c r="J954" i="8"/>
  <c r="I954" i="8"/>
  <c r="M952" i="8"/>
  <c r="L952" i="8"/>
  <c r="K952" i="8"/>
  <c r="J952" i="8"/>
  <c r="I952" i="8"/>
  <c r="H952" i="8"/>
  <c r="M951" i="8"/>
  <c r="L951" i="8"/>
  <c r="K951" i="8"/>
  <c r="J951" i="8"/>
  <c r="I951" i="8"/>
  <c r="H951" i="8"/>
  <c r="M950" i="8"/>
  <c r="J950" i="8"/>
  <c r="I950" i="8"/>
  <c r="M948" i="8"/>
  <c r="L948" i="8"/>
  <c r="K948" i="8"/>
  <c r="J948" i="8"/>
  <c r="I948" i="8"/>
  <c r="H948" i="8"/>
  <c r="M947" i="8"/>
  <c r="L947" i="8"/>
  <c r="K947" i="8"/>
  <c r="J947" i="8"/>
  <c r="I947" i="8"/>
  <c r="H947" i="8"/>
  <c r="M946" i="8"/>
  <c r="J946" i="8"/>
  <c r="I946" i="8"/>
  <c r="M944" i="8"/>
  <c r="L944" i="8"/>
  <c r="K944" i="8"/>
  <c r="J944" i="8"/>
  <c r="I944" i="8"/>
  <c r="H944" i="8"/>
  <c r="M943" i="8"/>
  <c r="L943" i="8"/>
  <c r="K943" i="8"/>
  <c r="J943" i="8"/>
  <c r="I943" i="8"/>
  <c r="H943" i="8"/>
  <c r="M942" i="8"/>
  <c r="J942" i="8"/>
  <c r="I942" i="8"/>
  <c r="M940" i="8"/>
  <c r="L940" i="8"/>
  <c r="K940" i="8"/>
  <c r="J940" i="8"/>
  <c r="I940" i="8"/>
  <c r="H940" i="8"/>
  <c r="M939" i="8"/>
  <c r="L939" i="8"/>
  <c r="K939" i="8"/>
  <c r="J939" i="8"/>
  <c r="I939" i="8"/>
  <c r="H939" i="8"/>
  <c r="M938" i="8"/>
  <c r="J938" i="8"/>
  <c r="I938" i="8"/>
  <c r="M936" i="8"/>
  <c r="L936" i="8"/>
  <c r="K936" i="8"/>
  <c r="J936" i="8"/>
  <c r="I936" i="8"/>
  <c r="H936" i="8"/>
  <c r="M935" i="8"/>
  <c r="L935" i="8"/>
  <c r="K935" i="8"/>
  <c r="J935" i="8"/>
  <c r="I935" i="8"/>
  <c r="H935" i="8"/>
  <c r="M934" i="8"/>
  <c r="J934" i="8"/>
  <c r="I934" i="8"/>
  <c r="M932" i="8"/>
  <c r="L932" i="8"/>
  <c r="K932" i="8"/>
  <c r="J932" i="8"/>
  <c r="I932" i="8"/>
  <c r="H932" i="8"/>
  <c r="M931" i="8"/>
  <c r="L931" i="8"/>
  <c r="K931" i="8"/>
  <c r="J931" i="8"/>
  <c r="I931" i="8"/>
  <c r="H931" i="8"/>
  <c r="M930" i="8"/>
  <c r="J930" i="8"/>
  <c r="I930" i="8"/>
  <c r="M928" i="8"/>
  <c r="L928" i="8"/>
  <c r="K928" i="8"/>
  <c r="J928" i="8"/>
  <c r="I928" i="8"/>
  <c r="H928" i="8"/>
  <c r="M927" i="8"/>
  <c r="L927" i="8"/>
  <c r="K927" i="8"/>
  <c r="J927" i="8"/>
  <c r="I927" i="8"/>
  <c r="H927" i="8"/>
  <c r="M926" i="8"/>
  <c r="J926" i="8"/>
  <c r="I926" i="8"/>
  <c r="M924" i="8"/>
  <c r="L924" i="8"/>
  <c r="K924" i="8"/>
  <c r="J924" i="8"/>
  <c r="I924" i="8"/>
  <c r="H924" i="8"/>
  <c r="M923" i="8"/>
  <c r="L923" i="8"/>
  <c r="K923" i="8"/>
  <c r="J923" i="8"/>
  <c r="I923" i="8"/>
  <c r="H923" i="8"/>
  <c r="M922" i="8"/>
  <c r="J922" i="8"/>
  <c r="I922" i="8"/>
  <c r="M920" i="8"/>
  <c r="L920" i="8"/>
  <c r="K920" i="8"/>
  <c r="J920" i="8"/>
  <c r="I920" i="8"/>
  <c r="H920" i="8"/>
  <c r="M919" i="8"/>
  <c r="L919" i="8"/>
  <c r="K919" i="8"/>
  <c r="J919" i="8"/>
  <c r="I919" i="8"/>
  <c r="H919" i="8"/>
  <c r="M918" i="8"/>
  <c r="J918" i="8"/>
  <c r="I918" i="8"/>
  <c r="M916" i="8"/>
  <c r="L916" i="8"/>
  <c r="K916" i="8"/>
  <c r="J916" i="8"/>
  <c r="I916" i="8"/>
  <c r="H916" i="8"/>
  <c r="M915" i="8"/>
  <c r="L915" i="8"/>
  <c r="K915" i="8"/>
  <c r="J915" i="8"/>
  <c r="I915" i="8"/>
  <c r="H915" i="8"/>
  <c r="M914" i="8"/>
  <c r="J914" i="8"/>
  <c r="I914" i="8"/>
  <c r="M912" i="8"/>
  <c r="L912" i="8"/>
  <c r="K912" i="8"/>
  <c r="J912" i="8"/>
  <c r="I912" i="8"/>
  <c r="H912" i="8"/>
  <c r="M911" i="8"/>
  <c r="L911" i="8"/>
  <c r="K911" i="8"/>
  <c r="J911" i="8"/>
  <c r="I911" i="8"/>
  <c r="H911" i="8"/>
  <c r="M910" i="8"/>
  <c r="J910" i="8"/>
  <c r="I910" i="8"/>
  <c r="M908" i="8"/>
  <c r="L908" i="8"/>
  <c r="K908" i="8"/>
  <c r="J908" i="8"/>
  <c r="I908" i="8"/>
  <c r="H908" i="8"/>
  <c r="M907" i="8"/>
  <c r="L907" i="8"/>
  <c r="K907" i="8"/>
  <c r="J907" i="8"/>
  <c r="I907" i="8"/>
  <c r="H907" i="8"/>
  <c r="M906" i="8"/>
  <c r="K906" i="8"/>
  <c r="J906" i="8"/>
  <c r="I906" i="8"/>
  <c r="H906" i="8"/>
  <c r="M904" i="8"/>
  <c r="L904" i="8"/>
  <c r="K904" i="8"/>
  <c r="J904" i="8"/>
  <c r="I904" i="8"/>
  <c r="H904" i="8"/>
  <c r="M903" i="8"/>
  <c r="L903" i="8"/>
  <c r="K903" i="8"/>
  <c r="J903" i="8"/>
  <c r="I903" i="8"/>
  <c r="H903" i="8"/>
  <c r="M902" i="8"/>
  <c r="L902" i="8"/>
  <c r="K902" i="8"/>
  <c r="J902" i="8"/>
  <c r="I902" i="8"/>
  <c r="H902" i="8"/>
  <c r="M900" i="8"/>
  <c r="L900" i="8"/>
  <c r="K900" i="8"/>
  <c r="J900" i="8"/>
  <c r="I900" i="8"/>
  <c r="H900" i="8"/>
  <c r="M899" i="8"/>
  <c r="L899" i="8"/>
  <c r="K899" i="8"/>
  <c r="J899" i="8"/>
  <c r="I899" i="8"/>
  <c r="H899" i="8"/>
  <c r="M898" i="8"/>
  <c r="L898" i="8"/>
  <c r="K898" i="8"/>
  <c r="J898" i="8"/>
  <c r="I898" i="8"/>
  <c r="H898" i="8"/>
  <c r="M896" i="8"/>
  <c r="L896" i="8"/>
  <c r="K896" i="8"/>
  <c r="J896" i="8"/>
  <c r="I896" i="8"/>
  <c r="H896" i="8"/>
  <c r="M895" i="8"/>
  <c r="L895" i="8"/>
  <c r="K895" i="8"/>
  <c r="J895" i="8"/>
  <c r="I895" i="8"/>
  <c r="H895" i="8"/>
  <c r="M894" i="8"/>
  <c r="L894" i="8"/>
  <c r="K894" i="8"/>
  <c r="J894" i="8"/>
  <c r="I894" i="8"/>
  <c r="H894" i="8"/>
  <c r="M892" i="8"/>
  <c r="L892" i="8"/>
  <c r="K892" i="8"/>
  <c r="J892" i="8"/>
  <c r="I892" i="8"/>
  <c r="H892" i="8"/>
  <c r="M891" i="8"/>
  <c r="L891" i="8"/>
  <c r="K891" i="8"/>
  <c r="J891" i="8"/>
  <c r="I891" i="8"/>
  <c r="H891" i="8"/>
  <c r="M890" i="8"/>
  <c r="L890" i="8"/>
  <c r="K890" i="8"/>
  <c r="J890" i="8"/>
  <c r="I890" i="8"/>
  <c r="H890" i="8"/>
  <c r="M888" i="8"/>
  <c r="L888" i="8"/>
  <c r="K888" i="8"/>
  <c r="J888" i="8"/>
  <c r="I888" i="8"/>
  <c r="H888" i="8"/>
  <c r="M887" i="8"/>
  <c r="L887" i="8"/>
  <c r="K887" i="8"/>
  <c r="J887" i="8"/>
  <c r="I887" i="8"/>
  <c r="H887" i="8"/>
  <c r="M886" i="8"/>
  <c r="L886" i="8"/>
  <c r="K886" i="8"/>
  <c r="J886" i="8"/>
  <c r="I886" i="8"/>
  <c r="H886" i="8"/>
  <c r="M884" i="8"/>
  <c r="L884" i="8"/>
  <c r="K884" i="8"/>
  <c r="J884" i="8"/>
  <c r="I884" i="8"/>
  <c r="H884" i="8"/>
  <c r="M883" i="8"/>
  <c r="L883" i="8"/>
  <c r="K883" i="8"/>
  <c r="J883" i="8"/>
  <c r="I883" i="8"/>
  <c r="H883" i="8"/>
  <c r="M882" i="8"/>
  <c r="L882" i="8"/>
  <c r="K882" i="8"/>
  <c r="J882" i="8"/>
  <c r="I882" i="8"/>
  <c r="H882" i="8"/>
  <c r="M880" i="8"/>
  <c r="L880" i="8"/>
  <c r="K880" i="8"/>
  <c r="J880" i="8"/>
  <c r="I880" i="8"/>
  <c r="H880" i="8"/>
  <c r="M879" i="8"/>
  <c r="L879" i="8"/>
  <c r="K879" i="8"/>
  <c r="J879" i="8"/>
  <c r="I879" i="8"/>
  <c r="H879" i="8"/>
  <c r="M878" i="8"/>
  <c r="L878" i="8"/>
  <c r="K878" i="8"/>
  <c r="J878" i="8"/>
  <c r="I878" i="8"/>
  <c r="H878" i="8"/>
  <c r="M876" i="8"/>
  <c r="L876" i="8"/>
  <c r="K876" i="8"/>
  <c r="J876" i="8"/>
  <c r="I876" i="8"/>
  <c r="H876" i="8"/>
  <c r="M875" i="8"/>
  <c r="L875" i="8"/>
  <c r="K875" i="8"/>
  <c r="J875" i="8"/>
  <c r="I875" i="8"/>
  <c r="H875" i="8"/>
  <c r="M874" i="8"/>
  <c r="L874" i="8"/>
  <c r="K874" i="8"/>
  <c r="J874" i="8"/>
  <c r="I874" i="8"/>
  <c r="H874" i="8"/>
  <c r="M872" i="8"/>
  <c r="L872" i="8"/>
  <c r="K872" i="8"/>
  <c r="J872" i="8"/>
  <c r="I872" i="8"/>
  <c r="H872" i="8"/>
  <c r="M871" i="8"/>
  <c r="L871" i="8"/>
  <c r="K871" i="8"/>
  <c r="J871" i="8"/>
  <c r="I871" i="8"/>
  <c r="H871" i="8"/>
  <c r="M870" i="8"/>
  <c r="L870" i="8"/>
  <c r="K870" i="8"/>
  <c r="J870" i="8"/>
  <c r="I870" i="8"/>
  <c r="H870" i="8"/>
  <c r="M868" i="8"/>
  <c r="L868" i="8"/>
  <c r="K868" i="8"/>
  <c r="J868" i="8"/>
  <c r="I868" i="8"/>
  <c r="H868" i="8"/>
  <c r="M867" i="8"/>
  <c r="L867" i="8"/>
  <c r="K867" i="8"/>
  <c r="J867" i="8"/>
  <c r="I867" i="8"/>
  <c r="H867" i="8"/>
  <c r="M866" i="8"/>
  <c r="L866" i="8"/>
  <c r="K866" i="8"/>
  <c r="J866" i="8"/>
  <c r="I866" i="8"/>
  <c r="H866" i="8"/>
  <c r="M864" i="8"/>
  <c r="L864" i="8"/>
  <c r="K864" i="8"/>
  <c r="J864" i="8"/>
  <c r="I864" i="8"/>
  <c r="H864" i="8"/>
  <c r="M863" i="8"/>
  <c r="L863" i="8"/>
  <c r="K863" i="8"/>
  <c r="J863" i="8"/>
  <c r="I863" i="8"/>
  <c r="H863" i="8"/>
  <c r="M862" i="8"/>
  <c r="L862" i="8"/>
  <c r="K862" i="8"/>
  <c r="J862" i="8"/>
  <c r="I862" i="8"/>
  <c r="H862" i="8"/>
  <c r="M860" i="8"/>
  <c r="L860" i="8"/>
  <c r="K860" i="8"/>
  <c r="J860" i="8"/>
  <c r="I860" i="8"/>
  <c r="H860" i="8"/>
  <c r="M859" i="8"/>
  <c r="L859" i="8"/>
  <c r="K859" i="8"/>
  <c r="J859" i="8"/>
  <c r="I859" i="8"/>
  <c r="H859" i="8"/>
  <c r="M858" i="8"/>
  <c r="L858" i="8"/>
  <c r="K858" i="8"/>
  <c r="J858" i="8"/>
  <c r="I858" i="8"/>
  <c r="H858" i="8"/>
  <c r="M856" i="8"/>
  <c r="L856" i="8"/>
  <c r="K856" i="8"/>
  <c r="J856" i="8"/>
  <c r="I856" i="8"/>
  <c r="H856" i="8"/>
  <c r="M855" i="8"/>
  <c r="L855" i="8"/>
  <c r="K855" i="8"/>
  <c r="J855" i="8"/>
  <c r="I855" i="8"/>
  <c r="H855" i="8"/>
  <c r="M854" i="8"/>
  <c r="L854" i="8"/>
  <c r="K854" i="8"/>
  <c r="J854" i="8"/>
  <c r="I854" i="8"/>
  <c r="H854" i="8"/>
  <c r="M852" i="8"/>
  <c r="L852" i="8"/>
  <c r="K852" i="8"/>
  <c r="J852" i="8"/>
  <c r="I852" i="8"/>
  <c r="H852" i="8"/>
  <c r="M851" i="8"/>
  <c r="L851" i="8"/>
  <c r="K851" i="8"/>
  <c r="J851" i="8"/>
  <c r="I851" i="8"/>
  <c r="H851" i="8"/>
  <c r="M850" i="8"/>
  <c r="L850" i="8"/>
  <c r="K850" i="8"/>
  <c r="J850" i="8"/>
  <c r="I850" i="8"/>
  <c r="H850" i="8"/>
  <c r="M848" i="8"/>
  <c r="L848" i="8"/>
  <c r="K848" i="8"/>
  <c r="J848" i="8"/>
  <c r="I848" i="8"/>
  <c r="H848" i="8"/>
  <c r="M847" i="8"/>
  <c r="L847" i="8"/>
  <c r="K847" i="8"/>
  <c r="J847" i="8"/>
  <c r="I847" i="8"/>
  <c r="H847" i="8"/>
  <c r="M846" i="8"/>
  <c r="L846" i="8"/>
  <c r="K846" i="8"/>
  <c r="J846" i="8"/>
  <c r="I846" i="8"/>
  <c r="H846" i="8"/>
  <c r="M844" i="8"/>
  <c r="L844" i="8"/>
  <c r="K844" i="8"/>
  <c r="J844" i="8"/>
  <c r="I844" i="8"/>
  <c r="H844" i="8"/>
  <c r="M843" i="8"/>
  <c r="L843" i="8"/>
  <c r="K843" i="8"/>
  <c r="J843" i="8"/>
  <c r="I843" i="8"/>
  <c r="H843" i="8"/>
  <c r="M842" i="8"/>
  <c r="L842" i="8"/>
  <c r="K842" i="8"/>
  <c r="J842" i="8"/>
  <c r="I842" i="8"/>
  <c r="H842" i="8"/>
  <c r="M840" i="8"/>
  <c r="L840" i="8"/>
  <c r="K840" i="8"/>
  <c r="J840" i="8"/>
  <c r="I840" i="8"/>
  <c r="H840" i="8"/>
  <c r="M839" i="8"/>
  <c r="L839" i="8"/>
  <c r="K839" i="8"/>
  <c r="J839" i="8"/>
  <c r="I839" i="8"/>
  <c r="H839" i="8"/>
  <c r="M838" i="8"/>
  <c r="L838" i="8"/>
  <c r="K838" i="8"/>
  <c r="J838" i="8"/>
  <c r="I838" i="8"/>
  <c r="H838" i="8"/>
  <c r="M836" i="8"/>
  <c r="L836" i="8"/>
  <c r="K836" i="8"/>
  <c r="J836" i="8"/>
  <c r="I836" i="8"/>
  <c r="H836" i="8"/>
  <c r="M835" i="8"/>
  <c r="L835" i="8"/>
  <c r="K835" i="8"/>
  <c r="J835" i="8"/>
  <c r="I835" i="8"/>
  <c r="H835" i="8"/>
  <c r="M834" i="8"/>
  <c r="L834" i="8"/>
  <c r="K834" i="8"/>
  <c r="J834" i="8"/>
  <c r="I834" i="8"/>
  <c r="H834" i="8"/>
  <c r="M832" i="8"/>
  <c r="L832" i="8"/>
  <c r="K832" i="8"/>
  <c r="J832" i="8"/>
  <c r="I832" i="8"/>
  <c r="H832" i="8"/>
  <c r="M831" i="8"/>
  <c r="L831" i="8"/>
  <c r="K831" i="8"/>
  <c r="J831" i="8"/>
  <c r="I831" i="8"/>
  <c r="H831" i="8"/>
  <c r="M830" i="8"/>
  <c r="L830" i="8"/>
  <c r="K830" i="8"/>
  <c r="J830" i="8"/>
  <c r="I830" i="8"/>
  <c r="H830" i="8"/>
  <c r="M828" i="8"/>
  <c r="L828" i="8"/>
  <c r="K828" i="8"/>
  <c r="J828" i="8"/>
  <c r="I828" i="8"/>
  <c r="H828" i="8"/>
  <c r="M827" i="8"/>
  <c r="L827" i="8"/>
  <c r="K827" i="8"/>
  <c r="J827" i="8"/>
  <c r="I827" i="8"/>
  <c r="H827" i="8"/>
  <c r="M826" i="8"/>
  <c r="L826" i="8"/>
  <c r="K826" i="8"/>
  <c r="J826" i="8"/>
  <c r="I826" i="8"/>
  <c r="H826" i="8"/>
  <c r="M824" i="8"/>
  <c r="L824" i="8"/>
  <c r="K824" i="8"/>
  <c r="J824" i="8"/>
  <c r="I824" i="8"/>
  <c r="H824" i="8"/>
  <c r="M823" i="8"/>
  <c r="L823" i="8"/>
  <c r="K823" i="8"/>
  <c r="J823" i="8"/>
  <c r="I823" i="8"/>
  <c r="H823" i="8"/>
  <c r="M822" i="8"/>
  <c r="L822" i="8"/>
  <c r="K822" i="8"/>
  <c r="J822" i="8"/>
  <c r="I822" i="8"/>
  <c r="H822" i="8"/>
  <c r="M820" i="8"/>
  <c r="L820" i="8"/>
  <c r="K820" i="8"/>
  <c r="J820" i="8"/>
  <c r="I820" i="8"/>
  <c r="H820" i="8"/>
  <c r="M819" i="8"/>
  <c r="L819" i="8"/>
  <c r="K819" i="8"/>
  <c r="J819" i="8"/>
  <c r="I819" i="8"/>
  <c r="H819" i="8"/>
  <c r="M818" i="8"/>
  <c r="L818" i="8"/>
  <c r="K818" i="8"/>
  <c r="J818" i="8"/>
  <c r="I818" i="8"/>
  <c r="H818" i="8"/>
  <c r="M816" i="8"/>
  <c r="L816" i="8"/>
  <c r="K816" i="8"/>
  <c r="J816" i="8"/>
  <c r="I816" i="8"/>
  <c r="H816" i="8"/>
  <c r="M815" i="8"/>
  <c r="L815" i="8"/>
  <c r="K815" i="8"/>
  <c r="J815" i="8"/>
  <c r="I815" i="8"/>
  <c r="H815" i="8"/>
  <c r="M814" i="8"/>
  <c r="L814" i="8"/>
  <c r="K814" i="8"/>
  <c r="J814" i="8"/>
  <c r="I814" i="8"/>
  <c r="H814" i="8"/>
  <c r="M812" i="8"/>
  <c r="L812" i="8"/>
  <c r="K812" i="8"/>
  <c r="J812" i="8"/>
  <c r="I812" i="8"/>
  <c r="H812" i="8"/>
  <c r="M811" i="8"/>
  <c r="L811" i="8"/>
  <c r="K811" i="8"/>
  <c r="J811" i="8"/>
  <c r="I811" i="8"/>
  <c r="H811" i="8"/>
  <c r="M810" i="8"/>
  <c r="L810" i="8"/>
  <c r="K810" i="8"/>
  <c r="J810" i="8"/>
  <c r="I810" i="8"/>
  <c r="H810" i="8"/>
  <c r="M808" i="8"/>
  <c r="L808" i="8"/>
  <c r="K808" i="8"/>
  <c r="J808" i="8"/>
  <c r="I808" i="8"/>
  <c r="H808" i="8"/>
  <c r="M807" i="8"/>
  <c r="L807" i="8"/>
  <c r="K807" i="8"/>
  <c r="J807" i="8"/>
  <c r="I807" i="8"/>
  <c r="H807" i="8"/>
  <c r="M806" i="8"/>
  <c r="L806" i="8"/>
  <c r="K806" i="8"/>
  <c r="J806" i="8"/>
  <c r="I806" i="8"/>
  <c r="H806" i="8"/>
  <c r="M804" i="8"/>
  <c r="L804" i="8"/>
  <c r="K804" i="8"/>
  <c r="J804" i="8"/>
  <c r="I804" i="8"/>
  <c r="H804" i="8"/>
  <c r="M803" i="8"/>
  <c r="L803" i="8"/>
  <c r="K803" i="8"/>
  <c r="J803" i="8"/>
  <c r="I803" i="8"/>
  <c r="H803" i="8"/>
  <c r="M802" i="8"/>
  <c r="L802" i="8"/>
  <c r="K802" i="8"/>
  <c r="J802" i="8"/>
  <c r="I802" i="8"/>
  <c r="H802" i="8"/>
  <c r="M800" i="8"/>
  <c r="L800" i="8"/>
  <c r="K800" i="8"/>
  <c r="J800" i="8"/>
  <c r="I800" i="8"/>
  <c r="H800" i="8"/>
  <c r="M799" i="8"/>
  <c r="L799" i="8"/>
  <c r="K799" i="8"/>
  <c r="J799" i="8"/>
  <c r="I799" i="8"/>
  <c r="H799" i="8"/>
  <c r="M798" i="8"/>
  <c r="L798" i="8"/>
  <c r="K798" i="8"/>
  <c r="J798" i="8"/>
  <c r="I798" i="8"/>
  <c r="H798" i="8"/>
  <c r="M796" i="8"/>
  <c r="L796" i="8"/>
  <c r="K796" i="8"/>
  <c r="J796" i="8"/>
  <c r="I796" i="8"/>
  <c r="H796" i="8"/>
  <c r="M795" i="8"/>
  <c r="L795" i="8"/>
  <c r="K795" i="8"/>
  <c r="J795" i="8"/>
  <c r="I795" i="8"/>
  <c r="H795" i="8"/>
  <c r="M794" i="8"/>
  <c r="L794" i="8"/>
  <c r="K794" i="8"/>
  <c r="J794" i="8"/>
  <c r="I794" i="8"/>
  <c r="H794" i="8"/>
  <c r="M792" i="8"/>
  <c r="L792" i="8"/>
  <c r="K792" i="8"/>
  <c r="J792" i="8"/>
  <c r="I792" i="8"/>
  <c r="H792" i="8"/>
  <c r="M791" i="8"/>
  <c r="L791" i="8"/>
  <c r="K791" i="8"/>
  <c r="J791" i="8"/>
  <c r="I791" i="8"/>
  <c r="H791" i="8"/>
  <c r="M790" i="8"/>
  <c r="L790" i="8"/>
  <c r="K790" i="8"/>
  <c r="J790" i="8"/>
  <c r="I790" i="8"/>
  <c r="H790" i="8"/>
  <c r="M788" i="8"/>
  <c r="L788" i="8"/>
  <c r="K788" i="8"/>
  <c r="J788" i="8"/>
  <c r="I788" i="8"/>
  <c r="H788" i="8"/>
  <c r="M787" i="8"/>
  <c r="L787" i="8"/>
  <c r="K787" i="8"/>
  <c r="J787" i="8"/>
  <c r="I787" i="8"/>
  <c r="H787" i="8"/>
  <c r="M786" i="8"/>
  <c r="L786" i="8"/>
  <c r="K786" i="8"/>
  <c r="J786" i="8"/>
  <c r="I786" i="8"/>
  <c r="H786" i="8"/>
  <c r="M784" i="8"/>
  <c r="L784" i="8"/>
  <c r="K784" i="8"/>
  <c r="J784" i="8"/>
  <c r="I784" i="8"/>
  <c r="H784" i="8"/>
  <c r="M783" i="8"/>
  <c r="L783" i="8"/>
  <c r="K783" i="8"/>
  <c r="J783" i="8"/>
  <c r="I783" i="8"/>
  <c r="H783" i="8"/>
  <c r="M782" i="8"/>
  <c r="L782" i="8"/>
  <c r="K782" i="8"/>
  <c r="J782" i="8"/>
  <c r="I782" i="8"/>
  <c r="H782" i="8"/>
  <c r="M780" i="8"/>
  <c r="L780" i="8"/>
  <c r="K780" i="8"/>
  <c r="J780" i="8"/>
  <c r="I780" i="8"/>
  <c r="H780" i="8"/>
  <c r="M779" i="8"/>
  <c r="L779" i="8"/>
  <c r="K779" i="8"/>
  <c r="J779" i="8"/>
  <c r="I779" i="8"/>
  <c r="H779" i="8"/>
  <c r="M778" i="8"/>
  <c r="L778" i="8"/>
  <c r="K778" i="8"/>
  <c r="J778" i="8"/>
  <c r="I778" i="8"/>
  <c r="H778" i="8"/>
  <c r="M776" i="8"/>
  <c r="L776" i="8"/>
  <c r="K776" i="8"/>
  <c r="J776" i="8"/>
  <c r="I776" i="8"/>
  <c r="H776" i="8"/>
  <c r="M775" i="8"/>
  <c r="L775" i="8"/>
  <c r="K775" i="8"/>
  <c r="J775" i="8"/>
  <c r="I775" i="8"/>
  <c r="H775" i="8"/>
  <c r="M774" i="8"/>
  <c r="L774" i="8"/>
  <c r="K774" i="8"/>
  <c r="J774" i="8"/>
  <c r="I774" i="8"/>
  <c r="H774" i="8"/>
  <c r="M772" i="8"/>
  <c r="L772" i="8"/>
  <c r="K772" i="8"/>
  <c r="J772" i="8"/>
  <c r="I772" i="8"/>
  <c r="H772" i="8"/>
  <c r="M771" i="8"/>
  <c r="L771" i="8"/>
  <c r="K771" i="8"/>
  <c r="J771" i="8"/>
  <c r="I771" i="8"/>
  <c r="H771" i="8"/>
  <c r="M770" i="8"/>
  <c r="L770" i="8"/>
  <c r="K770" i="8"/>
  <c r="J770" i="8"/>
  <c r="I770" i="8"/>
  <c r="H770" i="8"/>
  <c r="M768" i="8"/>
  <c r="L768" i="8"/>
  <c r="K768" i="8"/>
  <c r="J768" i="8"/>
  <c r="I768" i="8"/>
  <c r="H768" i="8"/>
  <c r="M767" i="8"/>
  <c r="L767" i="8"/>
  <c r="K767" i="8"/>
  <c r="J767" i="8"/>
  <c r="I767" i="8"/>
  <c r="H767" i="8"/>
  <c r="M766" i="8"/>
  <c r="L766" i="8"/>
  <c r="K766" i="8"/>
  <c r="J766" i="8"/>
  <c r="I766" i="8"/>
  <c r="H766" i="8"/>
  <c r="M764" i="8"/>
  <c r="L764" i="8"/>
  <c r="K764" i="8"/>
  <c r="J764" i="8"/>
  <c r="I764" i="8"/>
  <c r="H764" i="8"/>
  <c r="M763" i="8"/>
  <c r="L763" i="8"/>
  <c r="K763" i="8"/>
  <c r="J763" i="8"/>
  <c r="I763" i="8"/>
  <c r="H763" i="8"/>
  <c r="M762" i="8"/>
  <c r="L762" i="8"/>
  <c r="K762" i="8"/>
  <c r="J762" i="8"/>
  <c r="I762" i="8"/>
  <c r="H762" i="8"/>
  <c r="M760" i="8"/>
  <c r="L760" i="8"/>
  <c r="K760" i="8"/>
  <c r="J760" i="8"/>
  <c r="I760" i="8"/>
  <c r="H760" i="8"/>
  <c r="M759" i="8"/>
  <c r="L759" i="8"/>
  <c r="K759" i="8"/>
  <c r="J759" i="8"/>
  <c r="I759" i="8"/>
  <c r="H759" i="8"/>
  <c r="M758" i="8"/>
  <c r="L758" i="8"/>
  <c r="K758" i="8"/>
  <c r="J758" i="8"/>
  <c r="I758" i="8"/>
  <c r="H758" i="8"/>
  <c r="M756" i="8"/>
  <c r="L756" i="8"/>
  <c r="K756" i="8"/>
  <c r="J756" i="8"/>
  <c r="I756" i="8"/>
  <c r="H756" i="8"/>
  <c r="M755" i="8"/>
  <c r="L755" i="8"/>
  <c r="K755" i="8"/>
  <c r="J755" i="8"/>
  <c r="I755" i="8"/>
  <c r="H755" i="8"/>
  <c r="M754" i="8"/>
  <c r="L754" i="8"/>
  <c r="K754" i="8"/>
  <c r="J754" i="8"/>
  <c r="I754" i="8"/>
  <c r="H754" i="8"/>
  <c r="M752" i="8"/>
  <c r="L752" i="8"/>
  <c r="K752" i="8"/>
  <c r="J752" i="8"/>
  <c r="I752" i="8"/>
  <c r="H752" i="8"/>
  <c r="M751" i="8"/>
  <c r="L751" i="8"/>
  <c r="K751" i="8"/>
  <c r="J751" i="8"/>
  <c r="I751" i="8"/>
  <c r="H751" i="8"/>
  <c r="M750" i="8"/>
  <c r="L750" i="8"/>
  <c r="K750" i="8"/>
  <c r="J750" i="8"/>
  <c r="I750" i="8"/>
  <c r="H750" i="8"/>
  <c r="M748" i="8"/>
  <c r="L748" i="8"/>
  <c r="K748" i="8"/>
  <c r="J748" i="8"/>
  <c r="I748" i="8"/>
  <c r="H748" i="8"/>
  <c r="M747" i="8"/>
  <c r="L747" i="8"/>
  <c r="K747" i="8"/>
  <c r="J747" i="8"/>
  <c r="I747" i="8"/>
  <c r="H747" i="8"/>
  <c r="M746" i="8"/>
  <c r="L746" i="8"/>
  <c r="K746" i="8"/>
  <c r="J746" i="8"/>
  <c r="I746" i="8"/>
  <c r="H746" i="8"/>
  <c r="M744" i="8"/>
  <c r="L744" i="8"/>
  <c r="K744" i="8"/>
  <c r="J744" i="8"/>
  <c r="I744" i="8"/>
  <c r="H744" i="8"/>
  <c r="M743" i="8"/>
  <c r="L743" i="8"/>
  <c r="K743" i="8"/>
  <c r="J743" i="8"/>
  <c r="I743" i="8"/>
  <c r="H743" i="8"/>
  <c r="M742" i="8"/>
  <c r="L742" i="8"/>
  <c r="K742" i="8"/>
  <c r="J742" i="8"/>
  <c r="I742" i="8"/>
  <c r="H742" i="8"/>
  <c r="M740" i="8"/>
  <c r="L740" i="8"/>
  <c r="K740" i="8"/>
  <c r="J740" i="8"/>
  <c r="I740" i="8"/>
  <c r="H740" i="8"/>
  <c r="M739" i="8"/>
  <c r="L739" i="8"/>
  <c r="K739" i="8"/>
  <c r="J739" i="8"/>
  <c r="I739" i="8"/>
  <c r="H739" i="8"/>
  <c r="M738" i="8"/>
  <c r="L738" i="8"/>
  <c r="K738" i="8"/>
  <c r="J738" i="8"/>
  <c r="I738" i="8"/>
  <c r="H738" i="8"/>
  <c r="M736" i="8"/>
  <c r="L736" i="8"/>
  <c r="K736" i="8"/>
  <c r="J736" i="8"/>
  <c r="I736" i="8"/>
  <c r="H736" i="8"/>
  <c r="M735" i="8"/>
  <c r="L735" i="8"/>
  <c r="K735" i="8"/>
  <c r="J735" i="8"/>
  <c r="I735" i="8"/>
  <c r="H735" i="8"/>
  <c r="M734" i="8"/>
  <c r="L734" i="8"/>
  <c r="K734" i="8"/>
  <c r="J734" i="8"/>
  <c r="I734" i="8"/>
  <c r="H734" i="8"/>
  <c r="M732" i="8"/>
  <c r="L732" i="8"/>
  <c r="K732" i="8"/>
  <c r="J732" i="8"/>
  <c r="I732" i="8"/>
  <c r="H732" i="8"/>
  <c r="M731" i="8"/>
  <c r="L731" i="8"/>
  <c r="K731" i="8"/>
  <c r="J731" i="8"/>
  <c r="I731" i="8"/>
  <c r="H731" i="8"/>
  <c r="M730" i="8"/>
  <c r="L730" i="8"/>
  <c r="K730" i="8"/>
  <c r="J730" i="8"/>
  <c r="I730" i="8"/>
  <c r="H730" i="8"/>
  <c r="M728" i="8"/>
  <c r="L728" i="8"/>
  <c r="K728" i="8"/>
  <c r="J728" i="8"/>
  <c r="I728" i="8"/>
  <c r="H728" i="8"/>
  <c r="M727" i="8"/>
  <c r="L727" i="8"/>
  <c r="K727" i="8"/>
  <c r="J727" i="8"/>
  <c r="I727" i="8"/>
  <c r="H727" i="8"/>
  <c r="M726" i="8"/>
  <c r="L726" i="8"/>
  <c r="K726" i="8"/>
  <c r="J726" i="8"/>
  <c r="I726" i="8"/>
  <c r="H726" i="8"/>
  <c r="M724" i="8"/>
  <c r="L724" i="8"/>
  <c r="K724" i="8"/>
  <c r="J724" i="8"/>
  <c r="I724" i="8"/>
  <c r="H724" i="8"/>
  <c r="M723" i="8"/>
  <c r="L723" i="8"/>
  <c r="K723" i="8"/>
  <c r="J723" i="8"/>
  <c r="I723" i="8"/>
  <c r="H723" i="8"/>
  <c r="M722" i="8"/>
  <c r="L722" i="8"/>
  <c r="K722" i="8"/>
  <c r="J722" i="8"/>
  <c r="I722" i="8"/>
  <c r="H722" i="8"/>
  <c r="M720" i="8"/>
  <c r="L720" i="8"/>
  <c r="K720" i="8"/>
  <c r="J720" i="8"/>
  <c r="I720" i="8"/>
  <c r="H720" i="8"/>
  <c r="M719" i="8"/>
  <c r="L719" i="8"/>
  <c r="K719" i="8"/>
  <c r="J719" i="8"/>
  <c r="I719" i="8"/>
  <c r="H719" i="8"/>
  <c r="M718" i="8"/>
  <c r="L718" i="8"/>
  <c r="K718" i="8"/>
  <c r="J718" i="8"/>
  <c r="I718" i="8"/>
  <c r="H718" i="8"/>
  <c r="M716" i="8"/>
  <c r="L716" i="8"/>
  <c r="K716" i="8"/>
  <c r="J716" i="8"/>
  <c r="I716" i="8"/>
  <c r="H716" i="8"/>
  <c r="M715" i="8"/>
  <c r="L715" i="8"/>
  <c r="K715" i="8"/>
  <c r="J715" i="8"/>
  <c r="I715" i="8"/>
  <c r="H715" i="8"/>
  <c r="M714" i="8"/>
  <c r="L714" i="8"/>
  <c r="K714" i="8"/>
  <c r="J714" i="8"/>
  <c r="I714" i="8"/>
  <c r="H714" i="8"/>
  <c r="M712" i="8"/>
  <c r="L712" i="8"/>
  <c r="K712" i="8"/>
  <c r="J712" i="8"/>
  <c r="I712" i="8"/>
  <c r="H712" i="8"/>
  <c r="M711" i="8"/>
  <c r="L711" i="8"/>
  <c r="K711" i="8"/>
  <c r="J711" i="8"/>
  <c r="I711" i="8"/>
  <c r="H711" i="8"/>
  <c r="M710" i="8"/>
  <c r="L710" i="8"/>
  <c r="K710" i="8"/>
  <c r="J710" i="8"/>
  <c r="I710" i="8"/>
  <c r="H710" i="8"/>
  <c r="M708" i="8"/>
  <c r="L708" i="8"/>
  <c r="K708" i="8"/>
  <c r="J708" i="8"/>
  <c r="I708" i="8"/>
  <c r="H708" i="8"/>
  <c r="M707" i="8"/>
  <c r="L707" i="8"/>
  <c r="K707" i="8"/>
  <c r="J707" i="8"/>
  <c r="I707" i="8"/>
  <c r="H707" i="8"/>
  <c r="M706" i="8"/>
  <c r="L706" i="8"/>
  <c r="K706" i="8"/>
  <c r="J706" i="8"/>
  <c r="I706" i="8"/>
  <c r="H706" i="8"/>
  <c r="M704" i="8"/>
  <c r="L704" i="8"/>
  <c r="K704" i="8"/>
  <c r="J704" i="8"/>
  <c r="I704" i="8"/>
  <c r="H704" i="8"/>
  <c r="M703" i="8"/>
  <c r="L703" i="8"/>
  <c r="K703" i="8"/>
  <c r="J703" i="8"/>
  <c r="I703" i="8"/>
  <c r="H703" i="8"/>
  <c r="M702" i="8"/>
  <c r="L702" i="8"/>
  <c r="K702" i="8"/>
  <c r="J702" i="8"/>
  <c r="I702" i="8"/>
  <c r="H702" i="8"/>
  <c r="M700" i="8"/>
  <c r="L700" i="8"/>
  <c r="K700" i="8"/>
  <c r="J700" i="8"/>
  <c r="I700" i="8"/>
  <c r="H700" i="8"/>
  <c r="M699" i="8"/>
  <c r="L699" i="8"/>
  <c r="K699" i="8"/>
  <c r="J699" i="8"/>
  <c r="I699" i="8"/>
  <c r="H699" i="8"/>
  <c r="M698" i="8"/>
  <c r="L698" i="8"/>
  <c r="K698" i="8"/>
  <c r="J698" i="8"/>
  <c r="I698" i="8"/>
  <c r="H698" i="8"/>
  <c r="M696" i="8"/>
  <c r="L696" i="8"/>
  <c r="K696" i="8"/>
  <c r="J696" i="8"/>
  <c r="I696" i="8"/>
  <c r="H696" i="8"/>
  <c r="M695" i="8"/>
  <c r="L695" i="8"/>
  <c r="K695" i="8"/>
  <c r="J695" i="8"/>
  <c r="I695" i="8"/>
  <c r="H695" i="8"/>
  <c r="M694" i="8"/>
  <c r="L694" i="8"/>
  <c r="K694" i="8"/>
  <c r="J694" i="8"/>
  <c r="I694" i="8"/>
  <c r="H694" i="8"/>
  <c r="M692" i="8"/>
  <c r="L692" i="8"/>
  <c r="K692" i="8"/>
  <c r="J692" i="8"/>
  <c r="I692" i="8"/>
  <c r="H692" i="8"/>
  <c r="M691" i="8"/>
  <c r="L691" i="8"/>
  <c r="K691" i="8"/>
  <c r="J691" i="8"/>
  <c r="I691" i="8"/>
  <c r="H691" i="8"/>
  <c r="M690" i="8"/>
  <c r="L690" i="8"/>
  <c r="K690" i="8"/>
  <c r="J690" i="8"/>
  <c r="I690" i="8"/>
  <c r="H690" i="8"/>
  <c r="M688" i="8"/>
  <c r="L688" i="8"/>
  <c r="K688" i="8"/>
  <c r="J688" i="8"/>
  <c r="I688" i="8"/>
  <c r="H688" i="8"/>
  <c r="M687" i="8"/>
  <c r="L687" i="8"/>
  <c r="K687" i="8"/>
  <c r="J687" i="8"/>
  <c r="I687" i="8"/>
  <c r="H687" i="8"/>
  <c r="M686" i="8"/>
  <c r="L686" i="8"/>
  <c r="K686" i="8"/>
  <c r="J686" i="8"/>
  <c r="I686" i="8"/>
  <c r="H686" i="8"/>
  <c r="M684" i="8"/>
  <c r="L684" i="8"/>
  <c r="K684" i="8"/>
  <c r="J684" i="8"/>
  <c r="I684" i="8"/>
  <c r="H684" i="8"/>
  <c r="M683" i="8"/>
  <c r="L683" i="8"/>
  <c r="K683" i="8"/>
  <c r="J683" i="8"/>
  <c r="I683" i="8"/>
  <c r="H683" i="8"/>
  <c r="M682" i="8"/>
  <c r="L682" i="8"/>
  <c r="K682" i="8"/>
  <c r="J682" i="8"/>
  <c r="I682" i="8"/>
  <c r="H682" i="8"/>
  <c r="M680" i="8"/>
  <c r="L680" i="8"/>
  <c r="K680" i="8"/>
  <c r="J680" i="8"/>
  <c r="I680" i="8"/>
  <c r="H680" i="8"/>
  <c r="M679" i="8"/>
  <c r="L679" i="8"/>
  <c r="K679" i="8"/>
  <c r="J679" i="8"/>
  <c r="I679" i="8"/>
  <c r="H679" i="8"/>
  <c r="M678" i="8"/>
  <c r="L678" i="8"/>
  <c r="K678" i="8"/>
  <c r="J678" i="8"/>
  <c r="I678" i="8"/>
  <c r="H678" i="8"/>
  <c r="M676" i="8"/>
  <c r="L676" i="8"/>
  <c r="K676" i="8"/>
  <c r="J676" i="8"/>
  <c r="I676" i="8"/>
  <c r="H676" i="8"/>
  <c r="M675" i="8"/>
  <c r="L675" i="8"/>
  <c r="K675" i="8"/>
  <c r="J675" i="8"/>
  <c r="I675" i="8"/>
  <c r="H675" i="8"/>
  <c r="M674" i="8"/>
  <c r="L674" i="8"/>
  <c r="K674" i="8"/>
  <c r="J674" i="8"/>
  <c r="I674" i="8"/>
  <c r="H674" i="8"/>
  <c r="M672" i="8"/>
  <c r="L672" i="8"/>
  <c r="K672" i="8"/>
  <c r="J672" i="8"/>
  <c r="I672" i="8"/>
  <c r="H672" i="8"/>
  <c r="M671" i="8"/>
  <c r="L671" i="8"/>
  <c r="K671" i="8"/>
  <c r="J671" i="8"/>
  <c r="I671" i="8"/>
  <c r="H671" i="8"/>
  <c r="M670" i="8"/>
  <c r="L670" i="8"/>
  <c r="K670" i="8"/>
  <c r="J670" i="8"/>
  <c r="I670" i="8"/>
  <c r="H670" i="8"/>
  <c r="M668" i="8"/>
  <c r="L668" i="8"/>
  <c r="K668" i="8"/>
  <c r="J668" i="8"/>
  <c r="I668" i="8"/>
  <c r="H668" i="8"/>
  <c r="M667" i="8"/>
  <c r="L667" i="8"/>
  <c r="K667" i="8"/>
  <c r="J667" i="8"/>
  <c r="I667" i="8"/>
  <c r="H667" i="8"/>
  <c r="M666" i="8"/>
  <c r="L666" i="8"/>
  <c r="K666" i="8"/>
  <c r="J666" i="8"/>
  <c r="I666" i="8"/>
  <c r="H666" i="8"/>
  <c r="M664" i="8"/>
  <c r="L664" i="8"/>
  <c r="K664" i="8"/>
  <c r="J664" i="8"/>
  <c r="I664" i="8"/>
  <c r="H664" i="8"/>
  <c r="M663" i="8"/>
  <c r="L663" i="8"/>
  <c r="K663" i="8"/>
  <c r="J663" i="8"/>
  <c r="I663" i="8"/>
  <c r="H663" i="8"/>
  <c r="M662" i="8"/>
  <c r="L662" i="8"/>
  <c r="K662" i="8"/>
  <c r="J662" i="8"/>
  <c r="I662" i="8"/>
  <c r="H662" i="8"/>
  <c r="M660" i="8"/>
  <c r="L660" i="8"/>
  <c r="K660" i="8"/>
  <c r="J660" i="8"/>
  <c r="I660" i="8"/>
  <c r="H660" i="8"/>
  <c r="M659" i="8"/>
  <c r="L659" i="8"/>
  <c r="K659" i="8"/>
  <c r="J659" i="8"/>
  <c r="I659" i="8"/>
  <c r="H659" i="8"/>
  <c r="M658" i="8"/>
  <c r="L658" i="8"/>
  <c r="K658" i="8"/>
  <c r="J658" i="8"/>
  <c r="I658" i="8"/>
  <c r="H658" i="8"/>
  <c r="M656" i="8"/>
  <c r="L656" i="8"/>
  <c r="K656" i="8"/>
  <c r="J656" i="8"/>
  <c r="I656" i="8"/>
  <c r="H656" i="8"/>
  <c r="M655" i="8"/>
  <c r="L655" i="8"/>
  <c r="K655" i="8"/>
  <c r="J655" i="8"/>
  <c r="I655" i="8"/>
  <c r="H655" i="8"/>
  <c r="M654" i="8"/>
  <c r="L654" i="8"/>
  <c r="K654" i="8"/>
  <c r="J654" i="8"/>
  <c r="I654" i="8"/>
  <c r="H654" i="8"/>
  <c r="M652" i="8"/>
  <c r="L652" i="8"/>
  <c r="K652" i="8"/>
  <c r="J652" i="8"/>
  <c r="I652" i="8"/>
  <c r="H652" i="8"/>
  <c r="M651" i="8"/>
  <c r="L651" i="8"/>
  <c r="K651" i="8"/>
  <c r="J651" i="8"/>
  <c r="I651" i="8"/>
  <c r="H651" i="8"/>
  <c r="M650" i="8"/>
  <c r="L650" i="8"/>
  <c r="K650" i="8"/>
  <c r="J650" i="8"/>
  <c r="I650" i="8"/>
  <c r="H650" i="8"/>
  <c r="M648" i="8"/>
  <c r="L648" i="8"/>
  <c r="K648" i="8"/>
  <c r="J648" i="8"/>
  <c r="I648" i="8"/>
  <c r="H648" i="8"/>
  <c r="M647" i="8"/>
  <c r="L647" i="8"/>
  <c r="K647" i="8"/>
  <c r="J647" i="8"/>
  <c r="I647" i="8"/>
  <c r="H647" i="8"/>
  <c r="M646" i="8"/>
  <c r="L646" i="8"/>
  <c r="K646" i="8"/>
  <c r="J646" i="8"/>
  <c r="I646" i="8"/>
  <c r="H646" i="8"/>
  <c r="M644" i="8"/>
  <c r="L644" i="8"/>
  <c r="K644" i="8"/>
  <c r="J644" i="8"/>
  <c r="I644" i="8"/>
  <c r="H644" i="8"/>
  <c r="M643" i="8"/>
  <c r="L643" i="8"/>
  <c r="K643" i="8"/>
  <c r="J643" i="8"/>
  <c r="I643" i="8"/>
  <c r="H643" i="8"/>
  <c r="M642" i="8"/>
  <c r="L642" i="8"/>
  <c r="K642" i="8"/>
  <c r="J642" i="8"/>
  <c r="I642" i="8"/>
  <c r="H642" i="8"/>
  <c r="M640" i="8"/>
  <c r="L640" i="8"/>
  <c r="K640" i="8"/>
  <c r="J640" i="8"/>
  <c r="I640" i="8"/>
  <c r="H640" i="8"/>
  <c r="M639" i="8"/>
  <c r="L639" i="8"/>
  <c r="K639" i="8"/>
  <c r="J639" i="8"/>
  <c r="I639" i="8"/>
  <c r="H639" i="8"/>
  <c r="M638" i="8"/>
  <c r="L638" i="8"/>
  <c r="K638" i="8"/>
  <c r="J638" i="8"/>
  <c r="I638" i="8"/>
  <c r="H638" i="8"/>
  <c r="M636" i="8"/>
  <c r="L636" i="8"/>
  <c r="K636" i="8"/>
  <c r="J636" i="8"/>
  <c r="I636" i="8"/>
  <c r="H636" i="8"/>
  <c r="M635" i="8"/>
  <c r="L635" i="8"/>
  <c r="K635" i="8"/>
  <c r="J635" i="8"/>
  <c r="I635" i="8"/>
  <c r="H635" i="8"/>
  <c r="M634" i="8"/>
  <c r="L634" i="8"/>
  <c r="K634" i="8"/>
  <c r="J634" i="8"/>
  <c r="I634" i="8"/>
  <c r="H634" i="8"/>
  <c r="M632" i="8"/>
  <c r="L632" i="8"/>
  <c r="K632" i="8"/>
  <c r="J632" i="8"/>
  <c r="I632" i="8"/>
  <c r="H632" i="8"/>
  <c r="M631" i="8"/>
  <c r="L631" i="8"/>
  <c r="K631" i="8"/>
  <c r="J631" i="8"/>
  <c r="I631" i="8"/>
  <c r="H631" i="8"/>
  <c r="M630" i="8"/>
  <c r="L630" i="8"/>
  <c r="K630" i="8"/>
  <c r="J630" i="8"/>
  <c r="I630" i="8"/>
  <c r="H630" i="8"/>
  <c r="M628" i="8"/>
  <c r="L628" i="8"/>
  <c r="K628" i="8"/>
  <c r="J628" i="8"/>
  <c r="I628" i="8"/>
  <c r="H628" i="8"/>
  <c r="M627" i="8"/>
  <c r="L627" i="8"/>
  <c r="K627" i="8"/>
  <c r="J627" i="8"/>
  <c r="I627" i="8"/>
  <c r="H627" i="8"/>
  <c r="M626" i="8"/>
  <c r="L626" i="8"/>
  <c r="K626" i="8"/>
  <c r="J626" i="8"/>
  <c r="I626" i="8"/>
  <c r="H626" i="8"/>
  <c r="M624" i="8"/>
  <c r="L624" i="8"/>
  <c r="K624" i="8"/>
  <c r="J624" i="8"/>
  <c r="I624" i="8"/>
  <c r="H624" i="8"/>
  <c r="M623" i="8"/>
  <c r="L623" i="8"/>
  <c r="K623" i="8"/>
  <c r="J623" i="8"/>
  <c r="I623" i="8"/>
  <c r="H623" i="8"/>
  <c r="M622" i="8"/>
  <c r="L622" i="8"/>
  <c r="K622" i="8"/>
  <c r="J622" i="8"/>
  <c r="I622" i="8"/>
  <c r="H622" i="8"/>
  <c r="L621" i="8"/>
  <c r="M620" i="8"/>
  <c r="L620" i="8"/>
  <c r="K620" i="8"/>
  <c r="J620" i="8"/>
  <c r="I620" i="8"/>
  <c r="H620" i="8"/>
  <c r="M619" i="8"/>
  <c r="L619" i="8"/>
  <c r="K619" i="8"/>
  <c r="J619" i="8"/>
  <c r="I619" i="8"/>
  <c r="H619" i="8"/>
  <c r="M618" i="8"/>
  <c r="L618" i="8"/>
  <c r="K618" i="8"/>
  <c r="J618" i="8"/>
  <c r="I618" i="8"/>
  <c r="H618" i="8"/>
  <c r="M616" i="8"/>
  <c r="L616" i="8"/>
  <c r="K616" i="8"/>
  <c r="J616" i="8"/>
  <c r="I616" i="8"/>
  <c r="H616" i="8"/>
  <c r="M615" i="8"/>
  <c r="L615" i="8"/>
  <c r="K615" i="8"/>
  <c r="J615" i="8"/>
  <c r="I615" i="8"/>
  <c r="H615" i="8"/>
  <c r="M614" i="8"/>
  <c r="L614" i="8"/>
  <c r="K614" i="8"/>
  <c r="J614" i="8"/>
  <c r="I614" i="8"/>
  <c r="H614" i="8"/>
  <c r="J613" i="8"/>
  <c r="M612" i="8"/>
  <c r="L612" i="8"/>
  <c r="K612" i="8"/>
  <c r="J612" i="8"/>
  <c r="I612" i="8"/>
  <c r="H612" i="8"/>
  <c r="M611" i="8"/>
  <c r="L611" i="8"/>
  <c r="K611" i="8"/>
  <c r="J611" i="8"/>
  <c r="I611" i="8"/>
  <c r="H611" i="8"/>
  <c r="M610" i="8"/>
  <c r="L610" i="8"/>
  <c r="K610" i="8"/>
  <c r="J610" i="8"/>
  <c r="I610" i="8"/>
  <c r="H610" i="8"/>
  <c r="M609" i="8"/>
  <c r="M608" i="8"/>
  <c r="L608" i="8"/>
  <c r="K608" i="8"/>
  <c r="J608" i="8"/>
  <c r="I608" i="8"/>
  <c r="H608" i="8"/>
  <c r="M607" i="8"/>
  <c r="L607" i="8"/>
  <c r="K607" i="8"/>
  <c r="J607" i="8"/>
  <c r="I607" i="8"/>
  <c r="H607" i="8"/>
  <c r="M606" i="8"/>
  <c r="L606" i="8"/>
  <c r="K606" i="8"/>
  <c r="J606" i="8"/>
  <c r="I606" i="8"/>
  <c r="H606" i="8"/>
  <c r="M605" i="8"/>
  <c r="M604" i="8"/>
  <c r="L604" i="8"/>
  <c r="K604" i="8"/>
  <c r="J604" i="8"/>
  <c r="I604" i="8"/>
  <c r="H604" i="8"/>
  <c r="M603" i="8"/>
  <c r="L603" i="8"/>
  <c r="K603" i="8"/>
  <c r="J603" i="8"/>
  <c r="I603" i="8"/>
  <c r="H603" i="8"/>
  <c r="M602" i="8"/>
  <c r="L602" i="8"/>
  <c r="K602" i="8"/>
  <c r="J602" i="8"/>
  <c r="I602" i="8"/>
  <c r="H602" i="8"/>
  <c r="M600" i="8"/>
  <c r="L600" i="8"/>
  <c r="K600" i="8"/>
  <c r="J600" i="8"/>
  <c r="I600" i="8"/>
  <c r="H600" i="8"/>
  <c r="M599" i="8"/>
  <c r="L599" i="8"/>
  <c r="K599" i="8"/>
  <c r="J599" i="8"/>
  <c r="I599" i="8"/>
  <c r="H599" i="8"/>
  <c r="M598" i="8"/>
  <c r="L598" i="8"/>
  <c r="K598" i="8"/>
  <c r="J598" i="8"/>
  <c r="I598" i="8"/>
  <c r="H598" i="8"/>
  <c r="I597" i="8"/>
  <c r="M596" i="8"/>
  <c r="L596" i="8"/>
  <c r="K596" i="8"/>
  <c r="J596" i="8"/>
  <c r="I596" i="8"/>
  <c r="H596" i="8"/>
  <c r="M595" i="8"/>
  <c r="L595" i="8"/>
  <c r="K595" i="8"/>
  <c r="J595" i="8"/>
  <c r="I595" i="8"/>
  <c r="H595" i="8"/>
  <c r="M594" i="8"/>
  <c r="L594" i="8"/>
  <c r="K594" i="8"/>
  <c r="J594" i="8"/>
  <c r="I594" i="8"/>
  <c r="H594" i="8"/>
  <c r="J593" i="8"/>
  <c r="M592" i="8"/>
  <c r="L592" i="8"/>
  <c r="K592" i="8"/>
  <c r="J592" i="8"/>
  <c r="I592" i="8"/>
  <c r="H592" i="8"/>
  <c r="M591" i="8"/>
  <c r="L591" i="8"/>
  <c r="K591" i="8"/>
  <c r="J591" i="8"/>
  <c r="I591" i="8"/>
  <c r="H591" i="8"/>
  <c r="M590" i="8"/>
  <c r="L590" i="8"/>
  <c r="K590" i="8"/>
  <c r="J590" i="8"/>
  <c r="I590" i="8"/>
  <c r="H590" i="8"/>
  <c r="M588" i="8"/>
  <c r="L588" i="8"/>
  <c r="K588" i="8"/>
  <c r="J588" i="8"/>
  <c r="I588" i="8"/>
  <c r="H588" i="8"/>
  <c r="M587" i="8"/>
  <c r="L587" i="8"/>
  <c r="K587" i="8"/>
  <c r="J587" i="8"/>
  <c r="I587" i="8"/>
  <c r="H587" i="8"/>
  <c r="M586" i="8"/>
  <c r="L586" i="8"/>
  <c r="K586" i="8"/>
  <c r="J586" i="8"/>
  <c r="I586" i="8"/>
  <c r="H586" i="8"/>
  <c r="M584" i="8"/>
  <c r="L584" i="8"/>
  <c r="K584" i="8"/>
  <c r="J584" i="8"/>
  <c r="I584" i="8"/>
  <c r="H584" i="8"/>
  <c r="M583" i="8"/>
  <c r="L583" i="8"/>
  <c r="K583" i="8"/>
  <c r="J583" i="8"/>
  <c r="I583" i="8"/>
  <c r="H583" i="8"/>
  <c r="M582" i="8"/>
  <c r="L582" i="8"/>
  <c r="K582" i="8"/>
  <c r="J582" i="8"/>
  <c r="I582" i="8"/>
  <c r="H582" i="8"/>
  <c r="J581" i="8"/>
  <c r="M580" i="8"/>
  <c r="L580" i="8"/>
  <c r="K580" i="8"/>
  <c r="J580" i="8"/>
  <c r="I580" i="8"/>
  <c r="H580" i="8"/>
  <c r="M579" i="8"/>
  <c r="L579" i="8"/>
  <c r="K579" i="8"/>
  <c r="J579" i="8"/>
  <c r="I579" i="8"/>
  <c r="H579" i="8"/>
  <c r="M578" i="8"/>
  <c r="L578" i="8"/>
  <c r="K578" i="8"/>
  <c r="J578" i="8"/>
  <c r="I578" i="8"/>
  <c r="H578" i="8"/>
  <c r="M576" i="8"/>
  <c r="L576" i="8"/>
  <c r="K576" i="8"/>
  <c r="J576" i="8"/>
  <c r="I576" i="8"/>
  <c r="H576" i="8"/>
  <c r="M575" i="8"/>
  <c r="L575" i="8"/>
  <c r="K575" i="8"/>
  <c r="J575" i="8"/>
  <c r="I575" i="8"/>
  <c r="H575" i="8"/>
  <c r="M574" i="8"/>
  <c r="L574" i="8"/>
  <c r="K574" i="8"/>
  <c r="J574" i="8"/>
  <c r="I574" i="8"/>
  <c r="H574" i="8"/>
  <c r="M573" i="8"/>
  <c r="M572" i="8"/>
  <c r="L572" i="8"/>
  <c r="K572" i="8"/>
  <c r="J572" i="8"/>
  <c r="I572" i="8"/>
  <c r="H572" i="8"/>
  <c r="M571" i="8"/>
  <c r="L571" i="8"/>
  <c r="K571" i="8"/>
  <c r="J571" i="8"/>
  <c r="I571" i="8"/>
  <c r="H571" i="8"/>
  <c r="M570" i="8"/>
  <c r="L570" i="8"/>
  <c r="K570" i="8"/>
  <c r="J570" i="8"/>
  <c r="I570" i="8"/>
  <c r="H570" i="8"/>
  <c r="I569" i="8"/>
  <c r="M568" i="8"/>
  <c r="L568" i="8"/>
  <c r="K568" i="8"/>
  <c r="J568" i="8"/>
  <c r="I568" i="8"/>
  <c r="H568" i="8"/>
  <c r="M567" i="8"/>
  <c r="L567" i="8"/>
  <c r="K567" i="8"/>
  <c r="J567" i="8"/>
  <c r="I567" i="8"/>
  <c r="H567" i="8"/>
  <c r="M566" i="8"/>
  <c r="L566" i="8"/>
  <c r="K566" i="8"/>
  <c r="J566" i="8"/>
  <c r="I566" i="8"/>
  <c r="H566" i="8"/>
  <c r="I565" i="8"/>
  <c r="M564" i="8"/>
  <c r="L564" i="8"/>
  <c r="K564" i="8"/>
  <c r="J564" i="8"/>
  <c r="I564" i="8"/>
  <c r="H564" i="8"/>
  <c r="M563" i="8"/>
  <c r="L563" i="8"/>
  <c r="K563" i="8"/>
  <c r="J563" i="8"/>
  <c r="I563" i="8"/>
  <c r="H563" i="8"/>
  <c r="M562" i="8"/>
  <c r="L562" i="8"/>
  <c r="K562" i="8"/>
  <c r="J562" i="8"/>
  <c r="I562" i="8"/>
  <c r="H562" i="8"/>
  <c r="M560" i="8"/>
  <c r="L560" i="8"/>
  <c r="K560" i="8"/>
  <c r="J560" i="8"/>
  <c r="I560" i="8"/>
  <c r="H560" i="8"/>
  <c r="M559" i="8"/>
  <c r="L559" i="8"/>
  <c r="K559" i="8"/>
  <c r="J559" i="8"/>
  <c r="I559" i="8"/>
  <c r="H559" i="8"/>
  <c r="M558" i="8"/>
  <c r="L558" i="8"/>
  <c r="K558" i="8"/>
  <c r="J558" i="8"/>
  <c r="I558" i="8"/>
  <c r="H558" i="8"/>
  <c r="M556" i="8"/>
  <c r="L556" i="8"/>
  <c r="K556" i="8"/>
  <c r="J556" i="8"/>
  <c r="I556" i="8"/>
  <c r="H556" i="8"/>
  <c r="M555" i="8"/>
  <c r="L555" i="8"/>
  <c r="K555" i="8"/>
  <c r="J555" i="8"/>
  <c r="I555" i="8"/>
  <c r="H555" i="8"/>
  <c r="M554" i="8"/>
  <c r="L554" i="8"/>
  <c r="K554" i="8"/>
  <c r="J554" i="8"/>
  <c r="I554" i="8"/>
  <c r="H554" i="8"/>
  <c r="M552" i="8"/>
  <c r="L552" i="8"/>
  <c r="K552" i="8"/>
  <c r="J552" i="8"/>
  <c r="I552" i="8"/>
  <c r="H552" i="8"/>
  <c r="M551" i="8"/>
  <c r="L551" i="8"/>
  <c r="K551" i="8"/>
  <c r="J551" i="8"/>
  <c r="I551" i="8"/>
  <c r="H551" i="8"/>
  <c r="M550" i="8"/>
  <c r="L550" i="8"/>
  <c r="K550" i="8"/>
  <c r="J550" i="8"/>
  <c r="I550" i="8"/>
  <c r="H550" i="8"/>
  <c r="J549" i="8"/>
  <c r="M548" i="8"/>
  <c r="L548" i="8"/>
  <c r="K548" i="8"/>
  <c r="J548" i="8"/>
  <c r="I548" i="8"/>
  <c r="H548" i="8"/>
  <c r="M547" i="8"/>
  <c r="L547" i="8"/>
  <c r="K547" i="8"/>
  <c r="J547" i="8"/>
  <c r="I547" i="8"/>
  <c r="H547" i="8"/>
  <c r="M546" i="8"/>
  <c r="L546" i="8"/>
  <c r="K546" i="8"/>
  <c r="J546" i="8"/>
  <c r="I546" i="8"/>
  <c r="H546" i="8"/>
  <c r="M545" i="8"/>
  <c r="M544" i="8"/>
  <c r="L544" i="8"/>
  <c r="K544" i="8"/>
  <c r="J544" i="8"/>
  <c r="I544" i="8"/>
  <c r="H544" i="8"/>
  <c r="M543" i="8"/>
  <c r="L543" i="8"/>
  <c r="K543" i="8"/>
  <c r="J543" i="8"/>
  <c r="I543" i="8"/>
  <c r="H543" i="8"/>
  <c r="M542" i="8"/>
  <c r="L542" i="8"/>
  <c r="K542" i="8"/>
  <c r="J542" i="8"/>
  <c r="I542" i="8"/>
  <c r="H542" i="8"/>
  <c r="M541" i="8"/>
  <c r="M540" i="8"/>
  <c r="L540" i="8"/>
  <c r="K540" i="8"/>
  <c r="J540" i="8"/>
  <c r="I540" i="8"/>
  <c r="H540" i="8"/>
  <c r="M539" i="8"/>
  <c r="L539" i="8"/>
  <c r="K539" i="8"/>
  <c r="J539" i="8"/>
  <c r="I539" i="8"/>
  <c r="H539" i="8"/>
  <c r="M538" i="8"/>
  <c r="L538" i="8"/>
  <c r="K538" i="8"/>
  <c r="J538" i="8"/>
  <c r="I538" i="8"/>
  <c r="H538" i="8"/>
  <c r="M536" i="8"/>
  <c r="L536" i="8"/>
  <c r="K536" i="8"/>
  <c r="J536" i="8"/>
  <c r="I536" i="8"/>
  <c r="H536" i="8"/>
  <c r="M535" i="8"/>
  <c r="L535" i="8"/>
  <c r="K535" i="8"/>
  <c r="J535" i="8"/>
  <c r="I535" i="8"/>
  <c r="H535" i="8"/>
  <c r="M534" i="8"/>
  <c r="L534" i="8"/>
  <c r="K534" i="8"/>
  <c r="J534" i="8"/>
  <c r="I534" i="8"/>
  <c r="H534" i="8"/>
  <c r="I533" i="8"/>
  <c r="M532" i="8"/>
  <c r="L532" i="8"/>
  <c r="K532" i="8"/>
  <c r="J532" i="8"/>
  <c r="I532" i="8"/>
  <c r="H532" i="8"/>
  <c r="M531" i="8"/>
  <c r="L531" i="8"/>
  <c r="K531" i="8"/>
  <c r="J531" i="8"/>
  <c r="I531" i="8"/>
  <c r="H531" i="8"/>
  <c r="M530" i="8"/>
  <c r="L530" i="8"/>
  <c r="K530" i="8"/>
  <c r="J530" i="8"/>
  <c r="I530" i="8"/>
  <c r="H530" i="8"/>
  <c r="J529" i="8"/>
  <c r="M528" i="8"/>
  <c r="L528" i="8"/>
  <c r="K528" i="8"/>
  <c r="J528" i="8"/>
  <c r="I528" i="8"/>
  <c r="H528" i="8"/>
  <c r="M527" i="8"/>
  <c r="L527" i="8"/>
  <c r="K527" i="8"/>
  <c r="J527" i="8"/>
  <c r="I527" i="8"/>
  <c r="H527" i="8"/>
  <c r="M526" i="8"/>
  <c r="L526" i="8"/>
  <c r="K526" i="8"/>
  <c r="J526" i="8"/>
  <c r="I526" i="8"/>
  <c r="H526" i="8"/>
  <c r="M524" i="8"/>
  <c r="L524" i="8"/>
  <c r="K524" i="8"/>
  <c r="J524" i="8"/>
  <c r="I524" i="8"/>
  <c r="H524" i="8"/>
  <c r="M523" i="8"/>
  <c r="L523" i="8"/>
  <c r="K523" i="8"/>
  <c r="J523" i="8"/>
  <c r="I523" i="8"/>
  <c r="H523" i="8"/>
  <c r="M522" i="8"/>
  <c r="L522" i="8"/>
  <c r="K522" i="8"/>
  <c r="J522" i="8"/>
  <c r="I522" i="8"/>
  <c r="H522" i="8"/>
  <c r="M520" i="8"/>
  <c r="L520" i="8"/>
  <c r="K520" i="8"/>
  <c r="J520" i="8"/>
  <c r="I520" i="8"/>
  <c r="H520" i="8"/>
  <c r="M519" i="8"/>
  <c r="L519" i="8"/>
  <c r="K519" i="8"/>
  <c r="J519" i="8"/>
  <c r="I519" i="8"/>
  <c r="H519" i="8"/>
  <c r="M518" i="8"/>
  <c r="L518" i="8"/>
  <c r="K518" i="8"/>
  <c r="J518" i="8"/>
  <c r="I518" i="8"/>
  <c r="H518" i="8"/>
  <c r="J517" i="8"/>
  <c r="M516" i="8"/>
  <c r="L516" i="8"/>
  <c r="K516" i="8"/>
  <c r="J516" i="8"/>
  <c r="I516" i="8"/>
  <c r="H516" i="8"/>
  <c r="M515" i="8"/>
  <c r="L515" i="8"/>
  <c r="K515" i="8"/>
  <c r="J515" i="8"/>
  <c r="I515" i="8"/>
  <c r="H515" i="8"/>
  <c r="M514" i="8"/>
  <c r="L514" i="8"/>
  <c r="K514" i="8"/>
  <c r="J514" i="8"/>
  <c r="I514" i="8"/>
  <c r="H514" i="8"/>
  <c r="M512" i="8"/>
  <c r="L512" i="8"/>
  <c r="K512" i="8"/>
  <c r="J512" i="8"/>
  <c r="I512" i="8"/>
  <c r="H512" i="8"/>
  <c r="M511" i="8"/>
  <c r="L511" i="8"/>
  <c r="K511" i="8"/>
  <c r="J511" i="8"/>
  <c r="I511" i="8"/>
  <c r="H511" i="8"/>
  <c r="M510" i="8"/>
  <c r="L510" i="8"/>
  <c r="K510" i="8"/>
  <c r="J510" i="8"/>
  <c r="I510" i="8"/>
  <c r="H510" i="8"/>
  <c r="M509" i="8"/>
  <c r="M508" i="8"/>
  <c r="L508" i="8"/>
  <c r="K508" i="8"/>
  <c r="J508" i="8"/>
  <c r="I508" i="8"/>
  <c r="H508" i="8"/>
  <c r="M507" i="8"/>
  <c r="L507" i="8"/>
  <c r="K507" i="8"/>
  <c r="J507" i="8"/>
  <c r="I507" i="8"/>
  <c r="H507" i="8"/>
  <c r="M506" i="8"/>
  <c r="L506" i="8"/>
  <c r="K506" i="8"/>
  <c r="J506" i="8"/>
  <c r="I506" i="8"/>
  <c r="H506" i="8"/>
  <c r="I505" i="8"/>
  <c r="M504" i="8"/>
  <c r="L504" i="8"/>
  <c r="K504" i="8"/>
  <c r="J504" i="8"/>
  <c r="I504" i="8"/>
  <c r="H504" i="8"/>
  <c r="M503" i="8"/>
  <c r="L503" i="8"/>
  <c r="K503" i="8"/>
  <c r="J503" i="8"/>
  <c r="I503" i="8"/>
  <c r="H503" i="8"/>
  <c r="M502" i="8"/>
  <c r="L502" i="8"/>
  <c r="K502" i="8"/>
  <c r="J502" i="8"/>
  <c r="I502" i="8"/>
  <c r="H502" i="8"/>
  <c r="I501" i="8"/>
  <c r="M500" i="8"/>
  <c r="L500" i="8"/>
  <c r="K500" i="8"/>
  <c r="J500" i="8"/>
  <c r="I500" i="8"/>
  <c r="H500" i="8"/>
  <c r="M499" i="8"/>
  <c r="L499" i="8"/>
  <c r="K499" i="8"/>
  <c r="J499" i="8"/>
  <c r="I499" i="8"/>
  <c r="H499" i="8"/>
  <c r="M498" i="8"/>
  <c r="L498" i="8"/>
  <c r="K498" i="8"/>
  <c r="J498" i="8"/>
  <c r="I498" i="8"/>
  <c r="H498" i="8"/>
  <c r="M496" i="8"/>
  <c r="L496" i="8"/>
  <c r="K496" i="8"/>
  <c r="J496" i="8"/>
  <c r="I496" i="8"/>
  <c r="H496" i="8"/>
  <c r="M495" i="8"/>
  <c r="L495" i="8"/>
  <c r="K495" i="8"/>
  <c r="J495" i="8"/>
  <c r="I495" i="8"/>
  <c r="H495" i="8"/>
  <c r="M494" i="8"/>
  <c r="L494" i="8"/>
  <c r="K494" i="8"/>
  <c r="J494" i="8"/>
  <c r="I494" i="8"/>
  <c r="H494" i="8"/>
  <c r="M492" i="8"/>
  <c r="L492" i="8"/>
  <c r="K492" i="8"/>
  <c r="J492" i="8"/>
  <c r="I492" i="8"/>
  <c r="H492" i="8"/>
  <c r="M491" i="8"/>
  <c r="L491" i="8"/>
  <c r="K491" i="8"/>
  <c r="J491" i="8"/>
  <c r="I491" i="8"/>
  <c r="H491" i="8"/>
  <c r="M490" i="8"/>
  <c r="L490" i="8"/>
  <c r="K490" i="8"/>
  <c r="J490" i="8"/>
  <c r="I490" i="8"/>
  <c r="H490" i="8"/>
  <c r="M488" i="8"/>
  <c r="L488" i="8"/>
  <c r="K488" i="8"/>
  <c r="J488" i="8"/>
  <c r="I488" i="8"/>
  <c r="H488" i="8"/>
  <c r="M487" i="8"/>
  <c r="L487" i="8"/>
  <c r="K487" i="8"/>
  <c r="J487" i="8"/>
  <c r="I487" i="8"/>
  <c r="H487" i="8"/>
  <c r="M486" i="8"/>
  <c r="L486" i="8"/>
  <c r="K486" i="8"/>
  <c r="J486" i="8"/>
  <c r="I486" i="8"/>
  <c r="H486" i="8"/>
  <c r="J485" i="8"/>
  <c r="M484" i="8"/>
  <c r="L484" i="8"/>
  <c r="K484" i="8"/>
  <c r="J484" i="8"/>
  <c r="I484" i="8"/>
  <c r="H484" i="8"/>
  <c r="M483" i="8"/>
  <c r="L483" i="8"/>
  <c r="K483" i="8"/>
  <c r="J483" i="8"/>
  <c r="I483" i="8"/>
  <c r="H483" i="8"/>
  <c r="M482" i="8"/>
  <c r="L482" i="8"/>
  <c r="K482" i="8"/>
  <c r="J482" i="8"/>
  <c r="I482" i="8"/>
  <c r="H482" i="8"/>
  <c r="M481" i="8"/>
  <c r="M480" i="8"/>
  <c r="L480" i="8"/>
  <c r="K480" i="8"/>
  <c r="J480" i="8"/>
  <c r="I480" i="8"/>
  <c r="H480" i="8"/>
  <c r="M479" i="8"/>
  <c r="L479" i="8"/>
  <c r="K479" i="8"/>
  <c r="J479" i="8"/>
  <c r="I479" i="8"/>
  <c r="H479" i="8"/>
  <c r="M478" i="8"/>
  <c r="L478" i="8"/>
  <c r="K478" i="8"/>
  <c r="J478" i="8"/>
  <c r="I478" i="8"/>
  <c r="H478" i="8"/>
  <c r="M477" i="8"/>
  <c r="M476" i="8"/>
  <c r="L476" i="8"/>
  <c r="K476" i="8"/>
  <c r="J476" i="8"/>
  <c r="I476" i="8"/>
  <c r="H476" i="8"/>
  <c r="M475" i="8"/>
  <c r="L475" i="8"/>
  <c r="K475" i="8"/>
  <c r="J475" i="8"/>
  <c r="I475" i="8"/>
  <c r="H475" i="8"/>
  <c r="M474" i="8"/>
  <c r="L474" i="8"/>
  <c r="K474" i="8"/>
  <c r="J474" i="8"/>
  <c r="I474" i="8"/>
  <c r="H474" i="8"/>
  <c r="M472" i="8"/>
  <c r="L472" i="8"/>
  <c r="K472" i="8"/>
  <c r="J472" i="8"/>
  <c r="I472" i="8"/>
  <c r="H472" i="8"/>
  <c r="M471" i="8"/>
  <c r="L471" i="8"/>
  <c r="K471" i="8"/>
  <c r="J471" i="8"/>
  <c r="I471" i="8"/>
  <c r="H471" i="8"/>
  <c r="M470" i="8"/>
  <c r="L470" i="8"/>
  <c r="K470" i="8"/>
  <c r="J470" i="8"/>
  <c r="I470" i="8"/>
  <c r="H470" i="8"/>
  <c r="I469" i="8"/>
  <c r="M468" i="8"/>
  <c r="L468" i="8"/>
  <c r="K468" i="8"/>
  <c r="J468" i="8"/>
  <c r="I468" i="8"/>
  <c r="H468" i="8"/>
  <c r="M467" i="8"/>
  <c r="L467" i="8"/>
  <c r="K467" i="8"/>
  <c r="J467" i="8"/>
  <c r="I467" i="8"/>
  <c r="H467" i="8"/>
  <c r="M466" i="8"/>
  <c r="L466" i="8"/>
  <c r="K466" i="8"/>
  <c r="J466" i="8"/>
  <c r="I466" i="8"/>
  <c r="H466" i="8"/>
  <c r="J465" i="8"/>
  <c r="M464" i="8"/>
  <c r="L464" i="8"/>
  <c r="K464" i="8"/>
  <c r="J464" i="8"/>
  <c r="I464" i="8"/>
  <c r="H464" i="8"/>
  <c r="M463" i="8"/>
  <c r="L463" i="8"/>
  <c r="K463" i="8"/>
  <c r="J463" i="8"/>
  <c r="I463" i="8"/>
  <c r="H463" i="8"/>
  <c r="M462" i="8"/>
  <c r="L462" i="8"/>
  <c r="K462" i="8"/>
  <c r="J462" i="8"/>
  <c r="I462" i="8"/>
  <c r="H462" i="8"/>
  <c r="I461" i="8"/>
  <c r="M460" i="8"/>
  <c r="L460" i="8"/>
  <c r="K460" i="8"/>
  <c r="J460" i="8"/>
  <c r="I460" i="8"/>
  <c r="H460" i="8"/>
  <c r="M459" i="8"/>
  <c r="L459" i="8"/>
  <c r="K459" i="8"/>
  <c r="J459" i="8"/>
  <c r="I459" i="8"/>
  <c r="H459" i="8"/>
  <c r="M458" i="8"/>
  <c r="L458" i="8"/>
  <c r="K458" i="8"/>
  <c r="J458" i="8"/>
  <c r="I458" i="8"/>
  <c r="H458" i="8"/>
  <c r="M456" i="8"/>
  <c r="L456" i="8"/>
  <c r="K456" i="8"/>
  <c r="J456" i="8"/>
  <c r="I456" i="8"/>
  <c r="H456" i="8"/>
  <c r="M455" i="8"/>
  <c r="L455" i="8"/>
  <c r="K455" i="8"/>
  <c r="J455" i="8"/>
  <c r="I455" i="8"/>
  <c r="H455" i="8"/>
  <c r="M454" i="8"/>
  <c r="L454" i="8"/>
  <c r="K454" i="8"/>
  <c r="J454" i="8"/>
  <c r="I454" i="8"/>
  <c r="H454" i="8"/>
  <c r="I453" i="8"/>
  <c r="M452" i="8"/>
  <c r="L452" i="8"/>
  <c r="K452" i="8"/>
  <c r="J452" i="8"/>
  <c r="I452" i="8"/>
  <c r="H452" i="8"/>
  <c r="M451" i="8"/>
  <c r="L451" i="8"/>
  <c r="K451" i="8"/>
  <c r="J451" i="8"/>
  <c r="I451" i="8"/>
  <c r="H451" i="8"/>
  <c r="M450" i="8"/>
  <c r="L450" i="8"/>
  <c r="K450" i="8"/>
  <c r="J450" i="8"/>
  <c r="I450" i="8"/>
  <c r="H450" i="8"/>
  <c r="J449" i="8"/>
  <c r="M448" i="8"/>
  <c r="L448" i="8"/>
  <c r="K448" i="8"/>
  <c r="J448" i="8"/>
  <c r="I448" i="8"/>
  <c r="H448" i="8"/>
  <c r="M447" i="8"/>
  <c r="L447" i="8"/>
  <c r="K447" i="8"/>
  <c r="J447" i="8"/>
  <c r="I447" i="8"/>
  <c r="H447" i="8"/>
  <c r="M446" i="8"/>
  <c r="L446" i="8"/>
  <c r="K446" i="8"/>
  <c r="J446" i="8"/>
  <c r="I446" i="8"/>
  <c r="H446" i="8"/>
  <c r="I445" i="8"/>
  <c r="M444" i="8"/>
  <c r="L444" i="8"/>
  <c r="K444" i="8"/>
  <c r="J444" i="8"/>
  <c r="I444" i="8"/>
  <c r="H444" i="8"/>
  <c r="M443" i="8"/>
  <c r="L443" i="8"/>
  <c r="K443" i="8"/>
  <c r="J443" i="8"/>
  <c r="I443" i="8"/>
  <c r="H443" i="8"/>
  <c r="M442" i="8"/>
  <c r="L442" i="8"/>
  <c r="K442" i="8"/>
  <c r="J442" i="8"/>
  <c r="I442" i="8"/>
  <c r="H442" i="8"/>
  <c r="H441" i="8"/>
  <c r="M440" i="8"/>
  <c r="L440" i="8"/>
  <c r="K440" i="8"/>
  <c r="J440" i="8"/>
  <c r="I440" i="8"/>
  <c r="H440" i="8"/>
  <c r="M439" i="8"/>
  <c r="L439" i="8"/>
  <c r="K439" i="8"/>
  <c r="J439" i="8"/>
  <c r="I439" i="8"/>
  <c r="H439" i="8"/>
  <c r="M438" i="8"/>
  <c r="L438" i="8"/>
  <c r="K438" i="8"/>
  <c r="J438" i="8"/>
  <c r="I438" i="8"/>
  <c r="H438" i="8"/>
  <c r="K437" i="8"/>
  <c r="M436" i="8"/>
  <c r="L436" i="8"/>
  <c r="K436" i="8"/>
  <c r="J436" i="8"/>
  <c r="I436" i="8"/>
  <c r="H436" i="8"/>
  <c r="M435" i="8"/>
  <c r="L435" i="8"/>
  <c r="K435" i="8"/>
  <c r="J435" i="8"/>
  <c r="I435" i="8"/>
  <c r="H435" i="8"/>
  <c r="M434" i="8"/>
  <c r="L434" i="8"/>
  <c r="K434" i="8"/>
  <c r="J434" i="8"/>
  <c r="I434" i="8"/>
  <c r="H434" i="8"/>
  <c r="M432" i="8"/>
  <c r="L432" i="8"/>
  <c r="K432" i="8"/>
  <c r="J432" i="8"/>
  <c r="I432" i="8"/>
  <c r="H432" i="8"/>
  <c r="M431" i="8"/>
  <c r="L431" i="8"/>
  <c r="K431" i="8"/>
  <c r="J431" i="8"/>
  <c r="I431" i="8"/>
  <c r="H431" i="8"/>
  <c r="M430" i="8"/>
  <c r="L430" i="8"/>
  <c r="K430" i="8"/>
  <c r="J430" i="8"/>
  <c r="I430" i="8"/>
  <c r="H430" i="8"/>
  <c r="H429" i="8"/>
  <c r="M428" i="8"/>
  <c r="L428" i="8"/>
  <c r="K428" i="8"/>
  <c r="J428" i="8"/>
  <c r="I428" i="8"/>
  <c r="H428" i="8"/>
  <c r="M427" i="8"/>
  <c r="L427" i="8"/>
  <c r="K427" i="8"/>
  <c r="J427" i="8"/>
  <c r="I427" i="8"/>
  <c r="H427" i="8"/>
  <c r="M426" i="8"/>
  <c r="L426" i="8"/>
  <c r="K426" i="8"/>
  <c r="J426" i="8"/>
  <c r="I426" i="8"/>
  <c r="H426" i="8"/>
  <c r="K425" i="8"/>
  <c r="J425" i="8"/>
  <c r="M424" i="8"/>
  <c r="L424" i="8"/>
  <c r="K424" i="8"/>
  <c r="J424" i="8"/>
  <c r="I424" i="8"/>
  <c r="H424" i="8"/>
  <c r="M423" i="8"/>
  <c r="L423" i="8"/>
  <c r="K423" i="8"/>
  <c r="J423" i="8"/>
  <c r="I423" i="8"/>
  <c r="H423" i="8"/>
  <c r="M422" i="8"/>
  <c r="L422" i="8"/>
  <c r="K422" i="8"/>
  <c r="J422" i="8"/>
  <c r="I422" i="8"/>
  <c r="H422" i="8"/>
  <c r="L421" i="8"/>
  <c r="H421" i="8"/>
  <c r="M420" i="8"/>
  <c r="L420" i="8"/>
  <c r="K420" i="8"/>
  <c r="J420" i="8"/>
  <c r="I420" i="8"/>
  <c r="H420" i="8"/>
  <c r="M419" i="8"/>
  <c r="L419" i="8"/>
  <c r="K419" i="8"/>
  <c r="J419" i="8"/>
  <c r="I419" i="8"/>
  <c r="H419" i="8"/>
  <c r="M418" i="8"/>
  <c r="L418" i="8"/>
  <c r="K418" i="8"/>
  <c r="J418" i="8"/>
  <c r="I418" i="8"/>
  <c r="H418" i="8"/>
  <c r="K417" i="8"/>
  <c r="J417" i="8"/>
  <c r="M416" i="8"/>
  <c r="L416" i="8"/>
  <c r="K416" i="8"/>
  <c r="J416" i="8"/>
  <c r="I416" i="8"/>
  <c r="H416" i="8"/>
  <c r="M415" i="8"/>
  <c r="L415" i="8"/>
  <c r="K415" i="8"/>
  <c r="J415" i="8"/>
  <c r="I415" i="8"/>
  <c r="H415" i="8"/>
  <c r="M414" i="8"/>
  <c r="L414" i="8"/>
  <c r="K414" i="8"/>
  <c r="J414" i="8"/>
  <c r="I414" i="8"/>
  <c r="H414" i="8"/>
  <c r="L413" i="8"/>
  <c r="H413" i="8"/>
  <c r="M412" i="8"/>
  <c r="L412" i="8"/>
  <c r="K412" i="8"/>
  <c r="J412" i="8"/>
  <c r="I412" i="8"/>
  <c r="H412" i="8"/>
  <c r="M411" i="8"/>
  <c r="L411" i="8"/>
  <c r="K411" i="8"/>
  <c r="J411" i="8"/>
  <c r="I411" i="8"/>
  <c r="H411" i="8"/>
  <c r="M410" i="8"/>
  <c r="L410" i="8"/>
  <c r="K410" i="8"/>
  <c r="J410" i="8"/>
  <c r="I410" i="8"/>
  <c r="H410" i="8"/>
  <c r="K409" i="8"/>
  <c r="J409" i="8"/>
  <c r="M408" i="8"/>
  <c r="L408" i="8"/>
  <c r="K408" i="8"/>
  <c r="J408" i="8"/>
  <c r="I408" i="8"/>
  <c r="H408" i="8"/>
  <c r="M407" i="8"/>
  <c r="L407" i="8"/>
  <c r="K407" i="8"/>
  <c r="J407" i="8"/>
  <c r="I407" i="8"/>
  <c r="H407" i="8"/>
  <c r="M406" i="8"/>
  <c r="L406" i="8"/>
  <c r="K406" i="8"/>
  <c r="J406" i="8"/>
  <c r="I406" i="8"/>
  <c r="H406" i="8"/>
  <c r="L405" i="8"/>
  <c r="H405" i="8"/>
  <c r="M404" i="8"/>
  <c r="L404" i="8"/>
  <c r="K404" i="8"/>
  <c r="J404" i="8"/>
  <c r="I404" i="8"/>
  <c r="H404" i="8"/>
  <c r="M403" i="8"/>
  <c r="L403" i="8"/>
  <c r="K403" i="8"/>
  <c r="J403" i="8"/>
  <c r="I403" i="8"/>
  <c r="H403" i="8"/>
  <c r="M402" i="8"/>
  <c r="L402" i="8"/>
  <c r="K402" i="8"/>
  <c r="J402" i="8"/>
  <c r="I402" i="8"/>
  <c r="H402" i="8"/>
  <c r="K401" i="8"/>
  <c r="J401" i="8"/>
  <c r="M400" i="8"/>
  <c r="L400" i="8"/>
  <c r="K400" i="8"/>
  <c r="J400" i="8"/>
  <c r="I400" i="8"/>
  <c r="H400" i="8"/>
  <c r="M399" i="8"/>
  <c r="L399" i="8"/>
  <c r="K399" i="8"/>
  <c r="J399" i="8"/>
  <c r="I399" i="8"/>
  <c r="H399" i="8"/>
  <c r="M398" i="8"/>
  <c r="L398" i="8"/>
  <c r="K398" i="8"/>
  <c r="J398" i="8"/>
  <c r="I398" i="8"/>
  <c r="H398" i="8"/>
  <c r="L397" i="8"/>
  <c r="H397" i="8"/>
  <c r="M396" i="8"/>
  <c r="L396" i="8"/>
  <c r="K396" i="8"/>
  <c r="J396" i="8"/>
  <c r="I396" i="8"/>
  <c r="H396" i="8"/>
  <c r="M395" i="8"/>
  <c r="L395" i="8"/>
  <c r="K395" i="8"/>
  <c r="J395" i="8"/>
  <c r="I395" i="8"/>
  <c r="H395" i="8"/>
  <c r="M394" i="8"/>
  <c r="L394" i="8"/>
  <c r="K394" i="8"/>
  <c r="J394" i="8"/>
  <c r="I394" i="8"/>
  <c r="H394" i="8"/>
  <c r="K393" i="8"/>
  <c r="J393" i="8"/>
  <c r="M392" i="8"/>
  <c r="L392" i="8"/>
  <c r="K392" i="8"/>
  <c r="J392" i="8"/>
  <c r="I392" i="8"/>
  <c r="H392" i="8"/>
  <c r="M391" i="8"/>
  <c r="L391" i="8"/>
  <c r="K391" i="8"/>
  <c r="J391" i="8"/>
  <c r="I391" i="8"/>
  <c r="H391" i="8"/>
  <c r="M390" i="8"/>
  <c r="L390" i="8"/>
  <c r="K390" i="8"/>
  <c r="J390" i="8"/>
  <c r="I390" i="8"/>
  <c r="H390" i="8"/>
  <c r="L389" i="8"/>
  <c r="H389" i="8"/>
  <c r="M388" i="8"/>
  <c r="L388" i="8"/>
  <c r="K388" i="8"/>
  <c r="J388" i="8"/>
  <c r="I388" i="8"/>
  <c r="H388" i="8"/>
  <c r="M387" i="8"/>
  <c r="L387" i="8"/>
  <c r="K387" i="8"/>
  <c r="J387" i="8"/>
  <c r="I387" i="8"/>
  <c r="H387" i="8"/>
  <c r="M386" i="8"/>
  <c r="L386" i="8"/>
  <c r="K386" i="8"/>
  <c r="J386" i="8"/>
  <c r="I386" i="8"/>
  <c r="H386" i="8"/>
  <c r="K385" i="8"/>
  <c r="J385" i="8"/>
  <c r="M384" i="8"/>
  <c r="L384" i="8"/>
  <c r="K384" i="8"/>
  <c r="J384" i="8"/>
  <c r="I384" i="8"/>
  <c r="H384" i="8"/>
  <c r="M383" i="8"/>
  <c r="L383" i="8"/>
  <c r="K383" i="8"/>
  <c r="J383" i="8"/>
  <c r="I383" i="8"/>
  <c r="H383" i="8"/>
  <c r="M382" i="8"/>
  <c r="L382" i="8"/>
  <c r="K382" i="8"/>
  <c r="J382" i="8"/>
  <c r="I382" i="8"/>
  <c r="H382" i="8"/>
  <c r="L381" i="8"/>
  <c r="H381" i="8"/>
  <c r="M380" i="8"/>
  <c r="L380" i="8"/>
  <c r="K380" i="8"/>
  <c r="J380" i="8"/>
  <c r="I380" i="8"/>
  <c r="H380" i="8"/>
  <c r="M379" i="8"/>
  <c r="L379" i="8"/>
  <c r="K379" i="8"/>
  <c r="J379" i="8"/>
  <c r="I379" i="8"/>
  <c r="H379" i="8"/>
  <c r="M378" i="8"/>
  <c r="L378" i="8"/>
  <c r="K378" i="8"/>
  <c r="J378" i="8"/>
  <c r="I378" i="8"/>
  <c r="H378" i="8"/>
  <c r="K377" i="8"/>
  <c r="J377" i="8"/>
  <c r="M376" i="8"/>
  <c r="L376" i="8"/>
  <c r="K376" i="8"/>
  <c r="J376" i="8"/>
  <c r="I376" i="8"/>
  <c r="H376" i="8"/>
  <c r="M375" i="8"/>
  <c r="L375" i="8"/>
  <c r="K375" i="8"/>
  <c r="J375" i="8"/>
  <c r="I375" i="8"/>
  <c r="H375" i="8"/>
  <c r="M374" i="8"/>
  <c r="L374" i="8"/>
  <c r="K374" i="8"/>
  <c r="J374" i="8"/>
  <c r="I374" i="8"/>
  <c r="H374" i="8"/>
  <c r="L373" i="8"/>
  <c r="H373" i="8"/>
  <c r="M372" i="8"/>
  <c r="L372" i="8"/>
  <c r="K372" i="8"/>
  <c r="J372" i="8"/>
  <c r="I372" i="8"/>
  <c r="H372" i="8"/>
  <c r="M371" i="8"/>
  <c r="L371" i="8"/>
  <c r="K371" i="8"/>
  <c r="J371" i="8"/>
  <c r="I371" i="8"/>
  <c r="H371" i="8"/>
  <c r="M370" i="8"/>
  <c r="L370" i="8"/>
  <c r="K370" i="8"/>
  <c r="J370" i="8"/>
  <c r="I370" i="8"/>
  <c r="H370" i="8"/>
  <c r="K369" i="8"/>
  <c r="J369" i="8"/>
  <c r="M368" i="8"/>
  <c r="L368" i="8"/>
  <c r="K368" i="8"/>
  <c r="J368" i="8"/>
  <c r="I368" i="8"/>
  <c r="H368" i="8"/>
  <c r="M367" i="8"/>
  <c r="L367" i="8"/>
  <c r="K367" i="8"/>
  <c r="J367" i="8"/>
  <c r="I367" i="8"/>
  <c r="H367" i="8"/>
  <c r="M366" i="8"/>
  <c r="L366" i="8"/>
  <c r="K366" i="8"/>
  <c r="J366" i="8"/>
  <c r="I366" i="8"/>
  <c r="H366" i="8"/>
  <c r="L365" i="8"/>
  <c r="H365" i="8"/>
  <c r="M364" i="8"/>
  <c r="L364" i="8"/>
  <c r="K364" i="8"/>
  <c r="J364" i="8"/>
  <c r="I364" i="8"/>
  <c r="H364" i="8"/>
  <c r="M363" i="8"/>
  <c r="L363" i="8"/>
  <c r="K363" i="8"/>
  <c r="J363" i="8"/>
  <c r="I363" i="8"/>
  <c r="H363" i="8"/>
  <c r="M362" i="8"/>
  <c r="L362" i="8"/>
  <c r="K362" i="8"/>
  <c r="J362" i="8"/>
  <c r="I362" i="8"/>
  <c r="H362" i="8"/>
  <c r="K361" i="8"/>
  <c r="J361" i="8"/>
  <c r="M360" i="8"/>
  <c r="L360" i="8"/>
  <c r="K360" i="8"/>
  <c r="J360" i="8"/>
  <c r="I360" i="8"/>
  <c r="H360" i="8"/>
  <c r="M359" i="8"/>
  <c r="L359" i="8"/>
  <c r="K359" i="8"/>
  <c r="J359" i="8"/>
  <c r="I359" i="8"/>
  <c r="H359" i="8"/>
  <c r="M358" i="8"/>
  <c r="L358" i="8"/>
  <c r="K358" i="8"/>
  <c r="J358" i="8"/>
  <c r="I358" i="8"/>
  <c r="H358" i="8"/>
  <c r="L357" i="8"/>
  <c r="H357" i="8"/>
  <c r="M356" i="8"/>
  <c r="L356" i="8"/>
  <c r="K356" i="8"/>
  <c r="J356" i="8"/>
  <c r="I356" i="8"/>
  <c r="H356" i="8"/>
  <c r="M355" i="8"/>
  <c r="L355" i="8"/>
  <c r="K355" i="8"/>
  <c r="J355" i="8"/>
  <c r="I355" i="8"/>
  <c r="H355" i="8"/>
  <c r="M354" i="8"/>
  <c r="L354" i="8"/>
  <c r="K354" i="8"/>
  <c r="J354" i="8"/>
  <c r="I354" i="8"/>
  <c r="H354" i="8"/>
  <c r="K353" i="8"/>
  <c r="J353" i="8"/>
  <c r="M352" i="8"/>
  <c r="L352" i="8"/>
  <c r="K352" i="8"/>
  <c r="J352" i="8"/>
  <c r="I352" i="8"/>
  <c r="H352" i="8"/>
  <c r="M351" i="8"/>
  <c r="L351" i="8"/>
  <c r="K351" i="8"/>
  <c r="J351" i="8"/>
  <c r="I351" i="8"/>
  <c r="H351" i="8"/>
  <c r="M350" i="8"/>
  <c r="L350" i="8"/>
  <c r="K350" i="8"/>
  <c r="J350" i="8"/>
  <c r="I350" i="8"/>
  <c r="H350" i="8"/>
  <c r="L349" i="8"/>
  <c r="H349" i="8"/>
  <c r="M348" i="8"/>
  <c r="L348" i="8"/>
  <c r="K348" i="8"/>
  <c r="J348" i="8"/>
  <c r="I348" i="8"/>
  <c r="H348" i="8"/>
  <c r="M347" i="8"/>
  <c r="L347" i="8"/>
  <c r="K347" i="8"/>
  <c r="J347" i="8"/>
  <c r="I347" i="8"/>
  <c r="H347" i="8"/>
  <c r="M346" i="8"/>
  <c r="L346" i="8"/>
  <c r="K346" i="8"/>
  <c r="J346" i="8"/>
  <c r="I346" i="8"/>
  <c r="H346" i="8"/>
  <c r="K345" i="8"/>
  <c r="J345" i="8"/>
  <c r="M344" i="8"/>
  <c r="L344" i="8"/>
  <c r="K344" i="8"/>
  <c r="J344" i="8"/>
  <c r="I344" i="8"/>
  <c r="H344" i="8"/>
  <c r="M343" i="8"/>
  <c r="L343" i="8"/>
  <c r="K343" i="8"/>
  <c r="J343" i="8"/>
  <c r="I343" i="8"/>
  <c r="H343" i="8"/>
  <c r="M342" i="8"/>
  <c r="L342" i="8"/>
  <c r="K342" i="8"/>
  <c r="J342" i="8"/>
  <c r="I342" i="8"/>
  <c r="H342" i="8"/>
  <c r="L341" i="8"/>
  <c r="H341" i="8"/>
  <c r="M340" i="8"/>
  <c r="L340" i="8"/>
  <c r="K340" i="8"/>
  <c r="J340" i="8"/>
  <c r="I340" i="8"/>
  <c r="H340" i="8"/>
  <c r="M339" i="8"/>
  <c r="L339" i="8"/>
  <c r="K339" i="8"/>
  <c r="J339" i="8"/>
  <c r="I339" i="8"/>
  <c r="H339" i="8"/>
  <c r="M338" i="8"/>
  <c r="L338" i="8"/>
  <c r="K338" i="8"/>
  <c r="J338" i="8"/>
  <c r="I338" i="8"/>
  <c r="H338" i="8"/>
  <c r="K337" i="8"/>
  <c r="J337" i="8"/>
  <c r="M336" i="8"/>
  <c r="L336" i="8"/>
  <c r="K336" i="8"/>
  <c r="J336" i="8"/>
  <c r="I336" i="8"/>
  <c r="H336" i="8"/>
  <c r="M335" i="8"/>
  <c r="L335" i="8"/>
  <c r="K335" i="8"/>
  <c r="J335" i="8"/>
  <c r="I335" i="8"/>
  <c r="H335" i="8"/>
  <c r="M334" i="8"/>
  <c r="L334" i="8"/>
  <c r="K334" i="8"/>
  <c r="J334" i="8"/>
  <c r="I334" i="8"/>
  <c r="H334" i="8"/>
  <c r="L333" i="8"/>
  <c r="H333" i="8"/>
  <c r="M332" i="8"/>
  <c r="L332" i="8"/>
  <c r="K332" i="8"/>
  <c r="J332" i="8"/>
  <c r="I332" i="8"/>
  <c r="H332" i="8"/>
  <c r="M331" i="8"/>
  <c r="L331" i="8"/>
  <c r="K331" i="8"/>
  <c r="J331" i="8"/>
  <c r="I331" i="8"/>
  <c r="H331" i="8"/>
  <c r="M330" i="8"/>
  <c r="L330" i="8"/>
  <c r="K330" i="8"/>
  <c r="J330" i="8"/>
  <c r="I330" i="8"/>
  <c r="H330" i="8"/>
  <c r="K329" i="8"/>
  <c r="J329" i="8"/>
  <c r="M328" i="8"/>
  <c r="L328" i="8"/>
  <c r="K328" i="8"/>
  <c r="J328" i="8"/>
  <c r="I328" i="8"/>
  <c r="H328" i="8"/>
  <c r="M327" i="8"/>
  <c r="L327" i="8"/>
  <c r="K327" i="8"/>
  <c r="J327" i="8"/>
  <c r="I327" i="8"/>
  <c r="H327" i="8"/>
  <c r="M326" i="8"/>
  <c r="L326" i="8"/>
  <c r="K326" i="8"/>
  <c r="J326" i="8"/>
  <c r="I326" i="8"/>
  <c r="H326" i="8"/>
  <c r="L325" i="8"/>
  <c r="H325" i="8"/>
  <c r="M324" i="8"/>
  <c r="L324" i="8"/>
  <c r="K324" i="8"/>
  <c r="J324" i="8"/>
  <c r="I324" i="8"/>
  <c r="H324" i="8"/>
  <c r="M323" i="8"/>
  <c r="L323" i="8"/>
  <c r="K323" i="8"/>
  <c r="J323" i="8"/>
  <c r="I323" i="8"/>
  <c r="H323" i="8"/>
  <c r="M322" i="8"/>
  <c r="L322" i="8"/>
  <c r="K322" i="8"/>
  <c r="J322" i="8"/>
  <c r="I322" i="8"/>
  <c r="H322" i="8"/>
  <c r="K321" i="8"/>
  <c r="J321" i="8"/>
  <c r="M320" i="8"/>
  <c r="L320" i="8"/>
  <c r="K320" i="8"/>
  <c r="J320" i="8"/>
  <c r="I320" i="8"/>
  <c r="H320" i="8"/>
  <c r="M319" i="8"/>
  <c r="L319" i="8"/>
  <c r="K319" i="8"/>
  <c r="J319" i="8"/>
  <c r="I319" i="8"/>
  <c r="H319" i="8"/>
  <c r="M318" i="8"/>
  <c r="L318" i="8"/>
  <c r="K318" i="8"/>
  <c r="J318" i="8"/>
  <c r="I318" i="8"/>
  <c r="H318" i="8"/>
  <c r="L317" i="8"/>
  <c r="H317" i="8"/>
  <c r="M316" i="8"/>
  <c r="L316" i="8"/>
  <c r="K316" i="8"/>
  <c r="J316" i="8"/>
  <c r="I316" i="8"/>
  <c r="H316" i="8"/>
  <c r="M315" i="8"/>
  <c r="L315" i="8"/>
  <c r="K315" i="8"/>
  <c r="J315" i="8"/>
  <c r="I315" i="8"/>
  <c r="H315" i="8"/>
  <c r="M314" i="8"/>
  <c r="L314" i="8"/>
  <c r="K314" i="8"/>
  <c r="J314" i="8"/>
  <c r="I314" i="8"/>
  <c r="H314" i="8"/>
  <c r="K313" i="8"/>
  <c r="J313" i="8"/>
  <c r="M312" i="8"/>
  <c r="L312" i="8"/>
  <c r="K312" i="8"/>
  <c r="J312" i="8"/>
  <c r="I312" i="8"/>
  <c r="H312" i="8"/>
  <c r="M311" i="8"/>
  <c r="L311" i="8"/>
  <c r="K311" i="8"/>
  <c r="J311" i="8"/>
  <c r="I311" i="8"/>
  <c r="H311" i="8"/>
  <c r="M310" i="8"/>
  <c r="L310" i="8"/>
  <c r="K310" i="8"/>
  <c r="J310" i="8"/>
  <c r="I310" i="8"/>
  <c r="H310" i="8"/>
  <c r="L309" i="8"/>
  <c r="H309" i="8"/>
  <c r="M308" i="8"/>
  <c r="L308" i="8"/>
  <c r="K308" i="8"/>
  <c r="J308" i="8"/>
  <c r="I308" i="8"/>
  <c r="H308" i="8"/>
  <c r="M307" i="8"/>
  <c r="L307" i="8"/>
  <c r="K307" i="8"/>
  <c r="J307" i="8"/>
  <c r="I307" i="8"/>
  <c r="H307" i="8"/>
  <c r="M306" i="8"/>
  <c r="L306" i="8"/>
  <c r="K306" i="8"/>
  <c r="J306" i="8"/>
  <c r="I306" i="8"/>
  <c r="H306" i="8"/>
  <c r="K305" i="8"/>
  <c r="J305" i="8"/>
  <c r="M304" i="8"/>
  <c r="L304" i="8"/>
  <c r="K304" i="8"/>
  <c r="J304" i="8"/>
  <c r="I304" i="8"/>
  <c r="H304" i="8"/>
  <c r="M303" i="8"/>
  <c r="L303" i="8"/>
  <c r="K303" i="8"/>
  <c r="J303" i="8"/>
  <c r="I303" i="8"/>
  <c r="H303" i="8"/>
  <c r="M302" i="8"/>
  <c r="L302" i="8"/>
  <c r="K302" i="8"/>
  <c r="J302" i="8"/>
  <c r="I302" i="8"/>
  <c r="H302" i="8"/>
  <c r="L301" i="8"/>
  <c r="H301" i="8"/>
  <c r="M300" i="8"/>
  <c r="L300" i="8"/>
  <c r="K300" i="8"/>
  <c r="J300" i="8"/>
  <c r="I300" i="8"/>
  <c r="H300" i="8"/>
  <c r="M299" i="8"/>
  <c r="L299" i="8"/>
  <c r="K299" i="8"/>
  <c r="J299" i="8"/>
  <c r="I299" i="8"/>
  <c r="H299" i="8"/>
  <c r="M298" i="8"/>
  <c r="L298" i="8"/>
  <c r="K298" i="8"/>
  <c r="J298" i="8"/>
  <c r="I298" i="8"/>
  <c r="H298" i="8"/>
  <c r="K297" i="8"/>
  <c r="J297" i="8"/>
  <c r="M296" i="8"/>
  <c r="L296" i="8"/>
  <c r="K296" i="8"/>
  <c r="J296" i="8"/>
  <c r="I296" i="8"/>
  <c r="H296" i="8"/>
  <c r="M295" i="8"/>
  <c r="L295" i="8"/>
  <c r="K295" i="8"/>
  <c r="J295" i="8"/>
  <c r="I295" i="8"/>
  <c r="H295" i="8"/>
  <c r="M294" i="8"/>
  <c r="L294" i="8"/>
  <c r="K294" i="8"/>
  <c r="J294" i="8"/>
  <c r="I294" i="8"/>
  <c r="H294" i="8"/>
  <c r="L293" i="8"/>
  <c r="H293" i="8"/>
  <c r="M292" i="8"/>
  <c r="L292" i="8"/>
  <c r="K292" i="8"/>
  <c r="J292" i="8"/>
  <c r="I292" i="8"/>
  <c r="H292" i="8"/>
  <c r="M291" i="8"/>
  <c r="L291" i="8"/>
  <c r="K291" i="8"/>
  <c r="J291" i="8"/>
  <c r="I291" i="8"/>
  <c r="H291" i="8"/>
  <c r="M290" i="8"/>
  <c r="L290" i="8"/>
  <c r="K290" i="8"/>
  <c r="J290" i="8"/>
  <c r="I290" i="8"/>
  <c r="H290" i="8"/>
  <c r="K289" i="8"/>
  <c r="J289" i="8"/>
  <c r="M288" i="8"/>
  <c r="L288" i="8"/>
  <c r="K288" i="8"/>
  <c r="J288" i="8"/>
  <c r="I288" i="8"/>
  <c r="H288" i="8"/>
  <c r="M287" i="8"/>
  <c r="L287" i="8"/>
  <c r="K287" i="8"/>
  <c r="J287" i="8"/>
  <c r="I287" i="8"/>
  <c r="H287" i="8"/>
  <c r="M286" i="8"/>
  <c r="L286" i="8"/>
  <c r="K286" i="8"/>
  <c r="J286" i="8"/>
  <c r="I286" i="8"/>
  <c r="H286" i="8"/>
  <c r="L285" i="8"/>
  <c r="H285" i="8"/>
  <c r="M284" i="8"/>
  <c r="L284" i="8"/>
  <c r="K284" i="8"/>
  <c r="J284" i="8"/>
  <c r="I284" i="8"/>
  <c r="H284" i="8"/>
  <c r="M283" i="8"/>
  <c r="L283" i="8"/>
  <c r="K283" i="8"/>
  <c r="J283" i="8"/>
  <c r="I283" i="8"/>
  <c r="H283" i="8"/>
  <c r="M282" i="8"/>
  <c r="L282" i="8"/>
  <c r="K282" i="8"/>
  <c r="J282" i="8"/>
  <c r="I282" i="8"/>
  <c r="H282" i="8"/>
  <c r="K281" i="8"/>
  <c r="J281" i="8"/>
  <c r="M280" i="8"/>
  <c r="L280" i="8"/>
  <c r="K280" i="8"/>
  <c r="J280" i="8"/>
  <c r="I280" i="8"/>
  <c r="H280" i="8"/>
  <c r="M279" i="8"/>
  <c r="L279" i="8"/>
  <c r="K279" i="8"/>
  <c r="J279" i="8"/>
  <c r="I279" i="8"/>
  <c r="H279" i="8"/>
  <c r="M278" i="8"/>
  <c r="L278" i="8"/>
  <c r="K278" i="8"/>
  <c r="J278" i="8"/>
  <c r="I278" i="8"/>
  <c r="H278" i="8"/>
  <c r="L277" i="8"/>
  <c r="H277" i="8"/>
  <c r="M276" i="8"/>
  <c r="L276" i="8"/>
  <c r="K276" i="8"/>
  <c r="J276" i="8"/>
  <c r="I276" i="8"/>
  <c r="H276" i="8"/>
  <c r="M275" i="8"/>
  <c r="L275" i="8"/>
  <c r="K275" i="8"/>
  <c r="J275" i="8"/>
  <c r="I275" i="8"/>
  <c r="H275" i="8"/>
  <c r="M274" i="8"/>
  <c r="L274" i="8"/>
  <c r="K274" i="8"/>
  <c r="J274" i="8"/>
  <c r="I274" i="8"/>
  <c r="H274" i="8"/>
  <c r="K273" i="8"/>
  <c r="J273" i="8"/>
  <c r="M272" i="8"/>
  <c r="L272" i="8"/>
  <c r="K272" i="8"/>
  <c r="J272" i="8"/>
  <c r="I272" i="8"/>
  <c r="H272" i="8"/>
  <c r="M271" i="8"/>
  <c r="L271" i="8"/>
  <c r="K271" i="8"/>
  <c r="J271" i="8"/>
  <c r="I271" i="8"/>
  <c r="H271" i="8"/>
  <c r="M270" i="8"/>
  <c r="L270" i="8"/>
  <c r="K270" i="8"/>
  <c r="J270" i="8"/>
  <c r="I270" i="8"/>
  <c r="H270" i="8"/>
  <c r="L269" i="8"/>
  <c r="H269" i="8"/>
  <c r="M268" i="8"/>
  <c r="L268" i="8"/>
  <c r="K268" i="8"/>
  <c r="J268" i="8"/>
  <c r="I268" i="8"/>
  <c r="H268" i="8"/>
  <c r="M267" i="8"/>
  <c r="L267" i="8"/>
  <c r="K267" i="8"/>
  <c r="J267" i="8"/>
  <c r="I267" i="8"/>
  <c r="H267" i="8"/>
  <c r="M266" i="8"/>
  <c r="L266" i="8"/>
  <c r="K266" i="8"/>
  <c r="J266" i="8"/>
  <c r="I266" i="8"/>
  <c r="H266" i="8"/>
  <c r="K265" i="8"/>
  <c r="J265" i="8"/>
  <c r="M264" i="8"/>
  <c r="L264" i="8"/>
  <c r="K264" i="8"/>
  <c r="J264" i="8"/>
  <c r="I264" i="8"/>
  <c r="H264" i="8"/>
  <c r="M263" i="8"/>
  <c r="L263" i="8"/>
  <c r="K263" i="8"/>
  <c r="J263" i="8"/>
  <c r="I263" i="8"/>
  <c r="H263" i="8"/>
  <c r="M262" i="8"/>
  <c r="L262" i="8"/>
  <c r="K262" i="8"/>
  <c r="J262" i="8"/>
  <c r="I262" i="8"/>
  <c r="H262" i="8"/>
  <c r="L261" i="8"/>
  <c r="H261" i="8"/>
  <c r="M260" i="8"/>
  <c r="L260" i="8"/>
  <c r="K260" i="8"/>
  <c r="J260" i="8"/>
  <c r="I260" i="8"/>
  <c r="H260" i="8"/>
  <c r="M259" i="8"/>
  <c r="L259" i="8"/>
  <c r="K259" i="8"/>
  <c r="J259" i="8"/>
  <c r="I259" i="8"/>
  <c r="H259" i="8"/>
  <c r="M258" i="8"/>
  <c r="L258" i="8"/>
  <c r="K258" i="8"/>
  <c r="J258" i="8"/>
  <c r="I258" i="8"/>
  <c r="H258" i="8"/>
  <c r="K257" i="8"/>
  <c r="J257" i="8"/>
  <c r="M256" i="8"/>
  <c r="L256" i="8"/>
  <c r="K256" i="8"/>
  <c r="J256" i="8"/>
  <c r="I256" i="8"/>
  <c r="H256" i="8"/>
  <c r="M255" i="8"/>
  <c r="L255" i="8"/>
  <c r="K255" i="8"/>
  <c r="J255" i="8"/>
  <c r="I255" i="8"/>
  <c r="H255" i="8"/>
  <c r="M254" i="8"/>
  <c r="L254" i="8"/>
  <c r="K254" i="8"/>
  <c r="J254" i="8"/>
  <c r="I254" i="8"/>
  <c r="H254" i="8"/>
  <c r="L253" i="8"/>
  <c r="H253" i="8"/>
  <c r="M252" i="8"/>
  <c r="L252" i="8"/>
  <c r="K252" i="8"/>
  <c r="J252" i="8"/>
  <c r="I252" i="8"/>
  <c r="H252" i="8"/>
  <c r="M251" i="8"/>
  <c r="L251" i="8"/>
  <c r="K251" i="8"/>
  <c r="J251" i="8"/>
  <c r="I251" i="8"/>
  <c r="H251" i="8"/>
  <c r="M250" i="8"/>
  <c r="L250" i="8"/>
  <c r="K250" i="8"/>
  <c r="J250" i="8"/>
  <c r="I250" i="8"/>
  <c r="H250" i="8"/>
  <c r="K249" i="8"/>
  <c r="J249" i="8"/>
  <c r="M248" i="8"/>
  <c r="L248" i="8"/>
  <c r="K248" i="8"/>
  <c r="J248" i="8"/>
  <c r="I248" i="8"/>
  <c r="H248" i="8"/>
  <c r="M247" i="8"/>
  <c r="L247" i="8"/>
  <c r="K247" i="8"/>
  <c r="J247" i="8"/>
  <c r="I247" i="8"/>
  <c r="H247" i="8"/>
  <c r="M246" i="8"/>
  <c r="L246" i="8"/>
  <c r="K246" i="8"/>
  <c r="J246" i="8"/>
  <c r="I246" i="8"/>
  <c r="H246" i="8"/>
  <c r="L245" i="8"/>
  <c r="I245" i="8"/>
  <c r="M244" i="8"/>
  <c r="L244" i="8"/>
  <c r="K244" i="8"/>
  <c r="J244" i="8"/>
  <c r="I244" i="8"/>
  <c r="H244" i="8"/>
  <c r="M243" i="8"/>
  <c r="L243" i="8"/>
  <c r="K243" i="8"/>
  <c r="J243" i="8"/>
  <c r="I243" i="8"/>
  <c r="H243" i="8"/>
  <c r="M242" i="8"/>
  <c r="L242" i="8"/>
  <c r="K242" i="8"/>
  <c r="J242" i="8"/>
  <c r="I242" i="8"/>
  <c r="H242" i="8"/>
  <c r="M241" i="8"/>
  <c r="I241" i="8"/>
  <c r="M240" i="8"/>
  <c r="L240" i="8"/>
  <c r="K240" i="8"/>
  <c r="J240" i="8"/>
  <c r="I240" i="8"/>
  <c r="H240" i="8"/>
  <c r="M239" i="8"/>
  <c r="L239" i="8"/>
  <c r="K239" i="8"/>
  <c r="J239" i="8"/>
  <c r="I239" i="8"/>
  <c r="H239" i="8"/>
  <c r="M238" i="8"/>
  <c r="L238" i="8"/>
  <c r="K238" i="8"/>
  <c r="J238" i="8"/>
  <c r="I238" i="8"/>
  <c r="H238" i="8"/>
  <c r="M237" i="8"/>
  <c r="I237" i="8"/>
  <c r="M236" i="8"/>
  <c r="L236" i="8"/>
  <c r="K236" i="8"/>
  <c r="J236" i="8"/>
  <c r="I236" i="8"/>
  <c r="H236" i="8"/>
  <c r="M235" i="8"/>
  <c r="L235" i="8"/>
  <c r="K235" i="8"/>
  <c r="J235" i="8"/>
  <c r="I235" i="8"/>
  <c r="H235" i="8"/>
  <c r="M234" i="8"/>
  <c r="L234" i="8"/>
  <c r="K234" i="8"/>
  <c r="J234" i="8"/>
  <c r="I234" i="8"/>
  <c r="H234" i="8"/>
  <c r="I233" i="8"/>
  <c r="H233" i="8"/>
  <c r="M232" i="8"/>
  <c r="L232" i="8"/>
  <c r="K232" i="8"/>
  <c r="J232" i="8"/>
  <c r="I232" i="8"/>
  <c r="H232" i="8"/>
  <c r="M231" i="8"/>
  <c r="L231" i="8"/>
  <c r="K231" i="8"/>
  <c r="J231" i="8"/>
  <c r="I231" i="8"/>
  <c r="H231" i="8"/>
  <c r="M230" i="8"/>
  <c r="L230" i="8"/>
  <c r="K230" i="8"/>
  <c r="J230" i="8"/>
  <c r="I230" i="8"/>
  <c r="H230" i="8"/>
  <c r="M229" i="8"/>
  <c r="L229" i="8"/>
  <c r="M228" i="8"/>
  <c r="L228" i="8"/>
  <c r="K228" i="8"/>
  <c r="J228" i="8"/>
  <c r="I228" i="8"/>
  <c r="H228" i="8"/>
  <c r="M227" i="8"/>
  <c r="L227" i="8"/>
  <c r="K227" i="8"/>
  <c r="J227" i="8"/>
  <c r="I227" i="8"/>
  <c r="H227" i="8"/>
  <c r="M226" i="8"/>
  <c r="L226" i="8"/>
  <c r="K226" i="8"/>
  <c r="J226" i="8"/>
  <c r="I226" i="8"/>
  <c r="H226" i="8"/>
  <c r="M225" i="8"/>
  <c r="M224" i="8"/>
  <c r="L224" i="8"/>
  <c r="K224" i="8"/>
  <c r="J224" i="8"/>
  <c r="I224" i="8"/>
  <c r="H224" i="8"/>
  <c r="M223" i="8"/>
  <c r="L223" i="8"/>
  <c r="K223" i="8"/>
  <c r="J223" i="8"/>
  <c r="I223" i="8"/>
  <c r="H223" i="8"/>
  <c r="M222" i="8"/>
  <c r="L222" i="8"/>
  <c r="K222" i="8"/>
  <c r="J222" i="8"/>
  <c r="I222" i="8"/>
  <c r="H222" i="8"/>
  <c r="M221" i="8"/>
  <c r="M220" i="8"/>
  <c r="L220" i="8"/>
  <c r="K220" i="8"/>
  <c r="J220" i="8"/>
  <c r="I220" i="8"/>
  <c r="H220" i="8"/>
  <c r="M219" i="8"/>
  <c r="L219" i="8"/>
  <c r="K219" i="8"/>
  <c r="J219" i="8"/>
  <c r="I219" i="8"/>
  <c r="H219" i="8"/>
  <c r="M218" i="8"/>
  <c r="L218" i="8"/>
  <c r="K218" i="8"/>
  <c r="J218" i="8"/>
  <c r="I218" i="8"/>
  <c r="H218" i="8"/>
  <c r="I217" i="8"/>
  <c r="M216" i="8"/>
  <c r="L216" i="8"/>
  <c r="K216" i="8"/>
  <c r="J216" i="8"/>
  <c r="I216" i="8"/>
  <c r="H216" i="8"/>
  <c r="M215" i="8"/>
  <c r="L215" i="8"/>
  <c r="K215" i="8"/>
  <c r="J215" i="8"/>
  <c r="I215" i="8"/>
  <c r="H215" i="8"/>
  <c r="M214" i="8"/>
  <c r="L214" i="8"/>
  <c r="K214" i="8"/>
  <c r="J214" i="8"/>
  <c r="I214" i="8"/>
  <c r="H214" i="8"/>
  <c r="M213" i="8"/>
  <c r="M212" i="8"/>
  <c r="L212" i="8"/>
  <c r="K212" i="8"/>
  <c r="J212" i="8"/>
  <c r="I212" i="8"/>
  <c r="H212" i="8"/>
  <c r="M211" i="8"/>
  <c r="L211" i="8"/>
  <c r="K211" i="8"/>
  <c r="J211" i="8"/>
  <c r="I211" i="8"/>
  <c r="H211" i="8"/>
  <c r="M210" i="8"/>
  <c r="L210" i="8"/>
  <c r="K210" i="8"/>
  <c r="J210" i="8"/>
  <c r="I210" i="8"/>
  <c r="H210" i="8"/>
  <c r="M208" i="8"/>
  <c r="L208" i="8"/>
  <c r="K208" i="8"/>
  <c r="J208" i="8"/>
  <c r="I208" i="8"/>
  <c r="H208" i="8"/>
  <c r="M207" i="8"/>
  <c r="L207" i="8"/>
  <c r="K207" i="8"/>
  <c r="J207" i="8"/>
  <c r="I207" i="8"/>
  <c r="H207" i="8"/>
  <c r="M206" i="8"/>
  <c r="L206" i="8"/>
  <c r="K206" i="8"/>
  <c r="J206" i="8"/>
  <c r="I206" i="8"/>
  <c r="H206" i="8"/>
  <c r="M204" i="8"/>
  <c r="L204" i="8"/>
  <c r="K204" i="8"/>
  <c r="J204" i="8"/>
  <c r="I204" i="8"/>
  <c r="H204" i="8"/>
  <c r="M203" i="8"/>
  <c r="L203" i="8"/>
  <c r="K203" i="8"/>
  <c r="J203" i="8"/>
  <c r="I203" i="8"/>
  <c r="H203" i="8"/>
  <c r="M202" i="8"/>
  <c r="L202" i="8"/>
  <c r="K202" i="8"/>
  <c r="J202" i="8"/>
  <c r="I202" i="8"/>
  <c r="H202" i="8"/>
  <c r="M200" i="8"/>
  <c r="L200" i="8"/>
  <c r="K200" i="8"/>
  <c r="J200" i="8"/>
  <c r="I200" i="8"/>
  <c r="H200" i="8"/>
  <c r="M199" i="8"/>
  <c r="L199" i="8"/>
  <c r="K199" i="8"/>
  <c r="J199" i="8"/>
  <c r="I199" i="8"/>
  <c r="H199" i="8"/>
  <c r="M198" i="8"/>
  <c r="L198" i="8"/>
  <c r="K198" i="8"/>
  <c r="J198" i="8"/>
  <c r="I198" i="8"/>
  <c r="H198" i="8"/>
  <c r="I197" i="8"/>
  <c r="M196" i="8"/>
  <c r="L196" i="8"/>
  <c r="K196" i="8"/>
  <c r="J196" i="8"/>
  <c r="I196" i="8"/>
  <c r="H196" i="8"/>
  <c r="M195" i="8"/>
  <c r="L195" i="8"/>
  <c r="K195" i="8"/>
  <c r="J195" i="8"/>
  <c r="I195" i="8"/>
  <c r="H195" i="8"/>
  <c r="M194" i="8"/>
  <c r="L194" i="8"/>
  <c r="K194" i="8"/>
  <c r="J194" i="8"/>
  <c r="I194" i="8"/>
  <c r="H194" i="8"/>
  <c r="I193" i="8"/>
  <c r="M192" i="8"/>
  <c r="L192" i="8"/>
  <c r="K192" i="8"/>
  <c r="J192" i="8"/>
  <c r="I192" i="8"/>
  <c r="H192" i="8"/>
  <c r="M191" i="8"/>
  <c r="L191" i="8"/>
  <c r="K191" i="8"/>
  <c r="J191" i="8"/>
  <c r="I191" i="8"/>
  <c r="H191" i="8"/>
  <c r="M190" i="8"/>
  <c r="L190" i="8"/>
  <c r="K190" i="8"/>
  <c r="J190" i="8"/>
  <c r="I190" i="8"/>
  <c r="H190" i="8"/>
  <c r="I189" i="8"/>
  <c r="M188" i="8"/>
  <c r="L188" i="8"/>
  <c r="K188" i="8"/>
  <c r="J188" i="8"/>
  <c r="I188" i="8"/>
  <c r="H188" i="8"/>
  <c r="M187" i="8"/>
  <c r="L187" i="8"/>
  <c r="K187" i="8"/>
  <c r="J187" i="8"/>
  <c r="I187" i="8"/>
  <c r="H187" i="8"/>
  <c r="M186" i="8"/>
  <c r="L186" i="8"/>
  <c r="K186" i="8"/>
  <c r="J186" i="8"/>
  <c r="I186" i="8"/>
  <c r="H186" i="8"/>
  <c r="H185" i="8"/>
  <c r="M184" i="8"/>
  <c r="L184" i="8"/>
  <c r="K184" i="8"/>
  <c r="J184" i="8"/>
  <c r="I184" i="8"/>
  <c r="H184" i="8"/>
  <c r="M183" i="8"/>
  <c r="L183" i="8"/>
  <c r="K183" i="8"/>
  <c r="J183" i="8"/>
  <c r="I183" i="8"/>
  <c r="H183" i="8"/>
  <c r="M182" i="8"/>
  <c r="L182" i="8"/>
  <c r="K182" i="8"/>
  <c r="J182" i="8"/>
  <c r="I182" i="8"/>
  <c r="H182" i="8"/>
  <c r="L181" i="8"/>
  <c r="I181" i="8"/>
  <c r="M180" i="8"/>
  <c r="L180" i="8"/>
  <c r="K180" i="8"/>
  <c r="J180" i="8"/>
  <c r="I180" i="8"/>
  <c r="H180" i="8"/>
  <c r="M179" i="8"/>
  <c r="L179" i="8"/>
  <c r="K179" i="8"/>
  <c r="J179" i="8"/>
  <c r="I179" i="8"/>
  <c r="H179" i="8"/>
  <c r="M178" i="8"/>
  <c r="L178" i="8"/>
  <c r="K178" i="8"/>
  <c r="J178" i="8"/>
  <c r="I178" i="8"/>
  <c r="H178" i="8"/>
  <c r="M177" i="8"/>
  <c r="I177" i="8"/>
  <c r="M176" i="8"/>
  <c r="L176" i="8"/>
  <c r="K176" i="8"/>
  <c r="J176" i="8"/>
  <c r="I176" i="8"/>
  <c r="H176" i="8"/>
  <c r="M175" i="8"/>
  <c r="L175" i="8"/>
  <c r="K175" i="8"/>
  <c r="J175" i="8"/>
  <c r="I175" i="8"/>
  <c r="H175" i="8"/>
  <c r="M174" i="8"/>
  <c r="L174" i="8"/>
  <c r="K174" i="8"/>
  <c r="J174" i="8"/>
  <c r="I174" i="8"/>
  <c r="H174" i="8"/>
  <c r="M173" i="8"/>
  <c r="I173" i="8"/>
  <c r="M172" i="8"/>
  <c r="L172" i="8"/>
  <c r="K172" i="8"/>
  <c r="J172" i="8"/>
  <c r="I172" i="8"/>
  <c r="H172" i="8"/>
  <c r="M171" i="8"/>
  <c r="L171" i="8"/>
  <c r="K171" i="8"/>
  <c r="J171" i="8"/>
  <c r="I171" i="8"/>
  <c r="H171" i="8"/>
  <c r="M170" i="8"/>
  <c r="L170" i="8"/>
  <c r="K170" i="8"/>
  <c r="J170" i="8"/>
  <c r="I170" i="8"/>
  <c r="H170" i="8"/>
  <c r="I169" i="8"/>
  <c r="H169" i="8"/>
  <c r="M168" i="8"/>
  <c r="L168" i="8"/>
  <c r="K168" i="8"/>
  <c r="J168" i="8"/>
  <c r="I168" i="8"/>
  <c r="H168" i="8"/>
  <c r="M167" i="8"/>
  <c r="L167" i="8"/>
  <c r="K167" i="8"/>
  <c r="J167" i="8"/>
  <c r="I167" i="8"/>
  <c r="H167" i="8"/>
  <c r="M166" i="8"/>
  <c r="L166" i="8"/>
  <c r="K166" i="8"/>
  <c r="J166" i="8"/>
  <c r="I166" i="8"/>
  <c r="H166" i="8"/>
  <c r="M165" i="8"/>
  <c r="L165" i="8"/>
  <c r="M164" i="8"/>
  <c r="L164" i="8"/>
  <c r="K164" i="8"/>
  <c r="J164" i="8"/>
  <c r="I164" i="8"/>
  <c r="H164" i="8"/>
  <c r="M163" i="8"/>
  <c r="L163" i="8"/>
  <c r="K163" i="8"/>
  <c r="J163" i="8"/>
  <c r="I163" i="8"/>
  <c r="H163" i="8"/>
  <c r="M162" i="8"/>
  <c r="L162" i="8"/>
  <c r="K162" i="8"/>
  <c r="J162" i="8"/>
  <c r="I162" i="8"/>
  <c r="H162" i="8"/>
  <c r="M161" i="8"/>
  <c r="M160" i="8"/>
  <c r="L160" i="8"/>
  <c r="K160" i="8"/>
  <c r="J160" i="8"/>
  <c r="I160" i="8"/>
  <c r="H160" i="8"/>
  <c r="M159" i="8"/>
  <c r="L159" i="8"/>
  <c r="K159" i="8"/>
  <c r="J159" i="8"/>
  <c r="I159" i="8"/>
  <c r="H159" i="8"/>
  <c r="M158" i="8"/>
  <c r="L158" i="8"/>
  <c r="K158" i="8"/>
  <c r="J158" i="8"/>
  <c r="I158" i="8"/>
  <c r="H158" i="8"/>
  <c r="M157" i="8"/>
  <c r="M156" i="8"/>
  <c r="L156" i="8"/>
  <c r="K156" i="8"/>
  <c r="J156" i="8"/>
  <c r="I156" i="8"/>
  <c r="H156" i="8"/>
  <c r="M155" i="8"/>
  <c r="L155" i="8"/>
  <c r="K155" i="8"/>
  <c r="J155" i="8"/>
  <c r="I155" i="8"/>
  <c r="H155" i="8"/>
  <c r="M154" i="8"/>
  <c r="L154" i="8"/>
  <c r="K154" i="8"/>
  <c r="J154" i="8"/>
  <c r="I154" i="8"/>
  <c r="H154" i="8"/>
  <c r="I153" i="8"/>
  <c r="M152" i="8"/>
  <c r="L152" i="8"/>
  <c r="K152" i="8"/>
  <c r="J152" i="8"/>
  <c r="I152" i="8"/>
  <c r="H152" i="8"/>
  <c r="M151" i="8"/>
  <c r="L151" i="8"/>
  <c r="K151" i="8"/>
  <c r="J151" i="8"/>
  <c r="I151" i="8"/>
  <c r="H151" i="8"/>
  <c r="M150" i="8"/>
  <c r="L150" i="8"/>
  <c r="K150" i="8"/>
  <c r="J150" i="8"/>
  <c r="I150" i="8"/>
  <c r="H150" i="8"/>
  <c r="M149" i="8"/>
  <c r="M148" i="8"/>
  <c r="L148" i="8"/>
  <c r="K148" i="8"/>
  <c r="J148" i="8"/>
  <c r="I148" i="8"/>
  <c r="H148" i="8"/>
  <c r="M147" i="8"/>
  <c r="L147" i="8"/>
  <c r="K147" i="8"/>
  <c r="J147" i="8"/>
  <c r="I147" i="8"/>
  <c r="H147" i="8"/>
  <c r="M146" i="8"/>
  <c r="L146" i="8"/>
  <c r="K146" i="8"/>
  <c r="J146" i="8"/>
  <c r="I146" i="8"/>
  <c r="H146" i="8"/>
  <c r="M144" i="8"/>
  <c r="L144" i="8"/>
  <c r="K144" i="8"/>
  <c r="J144" i="8"/>
  <c r="I144" i="8"/>
  <c r="H144" i="8"/>
  <c r="M143" i="8"/>
  <c r="L143" i="8"/>
  <c r="K143" i="8"/>
  <c r="J143" i="8"/>
  <c r="I143" i="8"/>
  <c r="H143" i="8"/>
  <c r="M142" i="8"/>
  <c r="L142" i="8"/>
  <c r="K142" i="8"/>
  <c r="J142" i="8"/>
  <c r="I142" i="8"/>
  <c r="H142" i="8"/>
  <c r="M140" i="8"/>
  <c r="L140" i="8"/>
  <c r="K140" i="8"/>
  <c r="J140" i="8"/>
  <c r="I140" i="8"/>
  <c r="H140" i="8"/>
  <c r="M139" i="8"/>
  <c r="L139" i="8"/>
  <c r="K139" i="8"/>
  <c r="J139" i="8"/>
  <c r="I139" i="8"/>
  <c r="H139" i="8"/>
  <c r="M138" i="8"/>
  <c r="L138" i="8"/>
  <c r="K138" i="8"/>
  <c r="J138" i="8"/>
  <c r="I138" i="8"/>
  <c r="H138" i="8"/>
  <c r="M136" i="8"/>
  <c r="L136" i="8"/>
  <c r="K136" i="8"/>
  <c r="J136" i="8"/>
  <c r="I136" i="8"/>
  <c r="H136" i="8"/>
  <c r="M135" i="8"/>
  <c r="L135" i="8"/>
  <c r="K135" i="8"/>
  <c r="J135" i="8"/>
  <c r="I135" i="8"/>
  <c r="H135" i="8"/>
  <c r="M134" i="8"/>
  <c r="L134" i="8"/>
  <c r="K134" i="8"/>
  <c r="J134" i="8"/>
  <c r="I134" i="8"/>
  <c r="H134" i="8"/>
  <c r="I133" i="8"/>
  <c r="M132" i="8"/>
  <c r="L132" i="8"/>
  <c r="K132" i="8"/>
  <c r="J132" i="8"/>
  <c r="I132" i="8"/>
  <c r="H132" i="8"/>
  <c r="M131" i="8"/>
  <c r="L131" i="8"/>
  <c r="K131" i="8"/>
  <c r="J131" i="8"/>
  <c r="I131" i="8"/>
  <c r="H131" i="8"/>
  <c r="M130" i="8"/>
  <c r="L130" i="8"/>
  <c r="K130" i="8"/>
  <c r="J130" i="8"/>
  <c r="I130" i="8"/>
  <c r="H130" i="8"/>
  <c r="I129" i="8"/>
  <c r="M128" i="8"/>
  <c r="L128" i="8"/>
  <c r="K128" i="8"/>
  <c r="J128" i="8"/>
  <c r="I128" i="8"/>
  <c r="H128" i="8"/>
  <c r="M127" i="8"/>
  <c r="L127" i="8"/>
  <c r="K127" i="8"/>
  <c r="J127" i="8"/>
  <c r="I127" i="8"/>
  <c r="H127" i="8"/>
  <c r="M126" i="8"/>
  <c r="L126" i="8"/>
  <c r="K126" i="8"/>
  <c r="J126" i="8"/>
  <c r="I126" i="8"/>
  <c r="H126" i="8"/>
  <c r="I125" i="8"/>
  <c r="M124" i="8"/>
  <c r="L124" i="8"/>
  <c r="K124" i="8"/>
  <c r="J124" i="8"/>
  <c r="I124" i="8"/>
  <c r="H124" i="8"/>
  <c r="M123" i="8"/>
  <c r="L123" i="8"/>
  <c r="K123" i="8"/>
  <c r="J123" i="8"/>
  <c r="I123" i="8"/>
  <c r="H123" i="8"/>
  <c r="M122" i="8"/>
  <c r="L122" i="8"/>
  <c r="K122" i="8"/>
  <c r="J122" i="8"/>
  <c r="I122" i="8"/>
  <c r="H122" i="8"/>
  <c r="H121" i="8"/>
  <c r="M120" i="8"/>
  <c r="L120" i="8"/>
  <c r="K120" i="8"/>
  <c r="J120" i="8"/>
  <c r="I120" i="8"/>
  <c r="H120" i="8"/>
  <c r="M119" i="8"/>
  <c r="L119" i="8"/>
  <c r="K119" i="8"/>
  <c r="J119" i="8"/>
  <c r="I119" i="8"/>
  <c r="H119" i="8"/>
  <c r="M118" i="8"/>
  <c r="L118" i="8"/>
  <c r="K118" i="8"/>
  <c r="J118" i="8"/>
  <c r="I118" i="8"/>
  <c r="H118" i="8"/>
  <c r="L117" i="8"/>
  <c r="I117" i="8"/>
  <c r="M116" i="8"/>
  <c r="L116" i="8"/>
  <c r="K116" i="8"/>
  <c r="J116" i="8"/>
  <c r="I116" i="8"/>
  <c r="H116" i="8"/>
  <c r="M115" i="8"/>
  <c r="L115" i="8"/>
  <c r="K115" i="8"/>
  <c r="J115" i="8"/>
  <c r="I115" i="8"/>
  <c r="H115" i="8"/>
  <c r="M114" i="8"/>
  <c r="L114" i="8"/>
  <c r="K114" i="8"/>
  <c r="J114" i="8"/>
  <c r="I114" i="8"/>
  <c r="H114" i="8"/>
  <c r="M113" i="8"/>
  <c r="I113" i="8"/>
  <c r="M112" i="8"/>
  <c r="L112" i="8"/>
  <c r="K112" i="8"/>
  <c r="J112" i="8"/>
  <c r="I112" i="8"/>
  <c r="H112" i="8"/>
  <c r="M111" i="8"/>
  <c r="L111" i="8"/>
  <c r="K111" i="8"/>
  <c r="J111" i="8"/>
  <c r="I111" i="8"/>
  <c r="H111" i="8"/>
  <c r="M110" i="8"/>
  <c r="L110" i="8"/>
  <c r="K110" i="8"/>
  <c r="J110" i="8"/>
  <c r="I110" i="8"/>
  <c r="H110" i="8"/>
  <c r="M109" i="8"/>
  <c r="I109" i="8"/>
  <c r="M108" i="8"/>
  <c r="L108" i="8"/>
  <c r="K108" i="8"/>
  <c r="J108" i="8"/>
  <c r="I108" i="8"/>
  <c r="H108" i="8"/>
  <c r="M107" i="8"/>
  <c r="L107" i="8"/>
  <c r="K107" i="8"/>
  <c r="J107" i="8"/>
  <c r="I107" i="8"/>
  <c r="H107" i="8"/>
  <c r="M106" i="8"/>
  <c r="L106" i="8"/>
  <c r="K106" i="8"/>
  <c r="J106" i="8"/>
  <c r="I106" i="8"/>
  <c r="H106" i="8"/>
  <c r="I105" i="8"/>
  <c r="H105" i="8"/>
  <c r="M104" i="8"/>
  <c r="L104" i="8"/>
  <c r="K104" i="8"/>
  <c r="J104" i="8"/>
  <c r="I104" i="8"/>
  <c r="H104" i="8"/>
  <c r="M103" i="8"/>
  <c r="L103" i="8"/>
  <c r="K103" i="8"/>
  <c r="J103" i="8"/>
  <c r="I103" i="8"/>
  <c r="H103" i="8"/>
  <c r="M102" i="8"/>
  <c r="L102" i="8"/>
  <c r="K102" i="8"/>
  <c r="J102" i="8"/>
  <c r="I102" i="8"/>
  <c r="H102" i="8"/>
  <c r="M101" i="8"/>
  <c r="L101" i="8"/>
  <c r="M100" i="8"/>
  <c r="L100" i="8"/>
  <c r="K100" i="8"/>
  <c r="J100" i="8"/>
  <c r="I100" i="8"/>
  <c r="H100" i="8"/>
  <c r="M99" i="8"/>
  <c r="L99" i="8"/>
  <c r="K99" i="8"/>
  <c r="J99" i="8"/>
  <c r="I99" i="8"/>
  <c r="H99" i="8"/>
  <c r="M98" i="8"/>
  <c r="L98" i="8"/>
  <c r="K98" i="8"/>
  <c r="J98" i="8"/>
  <c r="I98" i="8"/>
  <c r="H98" i="8"/>
  <c r="M97" i="8"/>
  <c r="M96" i="8"/>
  <c r="L96" i="8"/>
  <c r="K96" i="8"/>
  <c r="J96" i="8"/>
  <c r="I96" i="8"/>
  <c r="H96" i="8"/>
  <c r="M95" i="8"/>
  <c r="L95" i="8"/>
  <c r="K95" i="8"/>
  <c r="J95" i="8"/>
  <c r="I95" i="8"/>
  <c r="H95" i="8"/>
  <c r="M94" i="8"/>
  <c r="L94" i="8"/>
  <c r="K94" i="8"/>
  <c r="J94" i="8"/>
  <c r="I94" i="8"/>
  <c r="H94" i="8"/>
  <c r="M93" i="8"/>
  <c r="M92" i="8"/>
  <c r="L92" i="8"/>
  <c r="K92" i="8"/>
  <c r="J92" i="8"/>
  <c r="I92" i="8"/>
  <c r="H92" i="8"/>
  <c r="M91" i="8"/>
  <c r="L91" i="8"/>
  <c r="K91" i="8"/>
  <c r="J91" i="8"/>
  <c r="I91" i="8"/>
  <c r="H91" i="8"/>
  <c r="M90" i="8"/>
  <c r="L90" i="8"/>
  <c r="K90" i="8"/>
  <c r="J90" i="8"/>
  <c r="I90" i="8"/>
  <c r="H90" i="8"/>
  <c r="I89" i="8"/>
  <c r="M88" i="8"/>
  <c r="L88" i="8"/>
  <c r="K88" i="8"/>
  <c r="J88" i="8"/>
  <c r="I88" i="8"/>
  <c r="H88" i="8"/>
  <c r="M87" i="8"/>
  <c r="L87" i="8"/>
  <c r="K87" i="8"/>
  <c r="J87" i="8"/>
  <c r="I87" i="8"/>
  <c r="H87" i="8"/>
  <c r="M86" i="8"/>
  <c r="L86" i="8"/>
  <c r="K86" i="8"/>
  <c r="J86" i="8"/>
  <c r="I86" i="8"/>
  <c r="H86" i="8"/>
  <c r="M85" i="8"/>
  <c r="M84" i="8"/>
  <c r="L84" i="8"/>
  <c r="K84" i="8"/>
  <c r="J84" i="8"/>
  <c r="I84" i="8"/>
  <c r="H84" i="8"/>
  <c r="M83" i="8"/>
  <c r="L83" i="8"/>
  <c r="K83" i="8"/>
  <c r="J83" i="8"/>
  <c r="I83" i="8"/>
  <c r="H83" i="8"/>
  <c r="M82" i="8"/>
  <c r="L82" i="8"/>
  <c r="K82" i="8"/>
  <c r="J82" i="8"/>
  <c r="I82" i="8"/>
  <c r="H82" i="8"/>
  <c r="M80" i="8"/>
  <c r="L80" i="8"/>
  <c r="K80" i="8"/>
  <c r="J80" i="8"/>
  <c r="I80" i="8"/>
  <c r="H80" i="8"/>
  <c r="M79" i="8"/>
  <c r="L79" i="8"/>
  <c r="K79" i="8"/>
  <c r="J79" i="8"/>
  <c r="I79" i="8"/>
  <c r="H79" i="8"/>
  <c r="M78" i="8"/>
  <c r="L78" i="8"/>
  <c r="K78" i="8"/>
  <c r="J78" i="8"/>
  <c r="I78" i="8"/>
  <c r="H78" i="8"/>
  <c r="M76" i="8"/>
  <c r="L76" i="8"/>
  <c r="K76" i="8"/>
  <c r="J76" i="8"/>
  <c r="I76" i="8"/>
  <c r="H76" i="8"/>
  <c r="M75" i="8"/>
  <c r="L75" i="8"/>
  <c r="K75" i="8"/>
  <c r="J75" i="8"/>
  <c r="I75" i="8"/>
  <c r="H75" i="8"/>
  <c r="M74" i="8"/>
  <c r="L74" i="8"/>
  <c r="K74" i="8"/>
  <c r="J74" i="8"/>
  <c r="I74" i="8"/>
  <c r="H74" i="8"/>
  <c r="M72" i="8"/>
  <c r="L72" i="8"/>
  <c r="K72" i="8"/>
  <c r="J72" i="8"/>
  <c r="I72" i="8"/>
  <c r="H72" i="8"/>
  <c r="M71" i="8"/>
  <c r="L71" i="8"/>
  <c r="K71" i="8"/>
  <c r="J71" i="8"/>
  <c r="I71" i="8"/>
  <c r="H71" i="8"/>
  <c r="M70" i="8"/>
  <c r="L70" i="8"/>
  <c r="K70" i="8"/>
  <c r="J70" i="8"/>
  <c r="I70" i="8"/>
  <c r="H70" i="8"/>
  <c r="I69" i="8"/>
  <c r="M68" i="8"/>
  <c r="L68" i="8"/>
  <c r="K68" i="8"/>
  <c r="J68" i="8"/>
  <c r="I68" i="8"/>
  <c r="H68" i="8"/>
  <c r="M67" i="8"/>
  <c r="L67" i="8"/>
  <c r="K67" i="8"/>
  <c r="J67" i="8"/>
  <c r="I67" i="8"/>
  <c r="H67" i="8"/>
  <c r="M66" i="8"/>
  <c r="L66" i="8"/>
  <c r="K66" i="8"/>
  <c r="J66" i="8"/>
  <c r="I66" i="8"/>
  <c r="H66" i="8"/>
  <c r="I65" i="8"/>
  <c r="M64" i="8"/>
  <c r="L64" i="8"/>
  <c r="K64" i="8"/>
  <c r="J64" i="8"/>
  <c r="I64" i="8"/>
  <c r="H64" i="8"/>
  <c r="M63" i="8"/>
  <c r="L63" i="8"/>
  <c r="K63" i="8"/>
  <c r="J63" i="8"/>
  <c r="I63" i="8"/>
  <c r="H63" i="8"/>
  <c r="M62" i="8"/>
  <c r="L62" i="8"/>
  <c r="K62" i="8"/>
  <c r="J62" i="8"/>
  <c r="I62" i="8"/>
  <c r="H62" i="8"/>
  <c r="I61" i="8"/>
  <c r="M60" i="8"/>
  <c r="L60" i="8"/>
  <c r="K60" i="8"/>
  <c r="J60" i="8"/>
  <c r="I60" i="8"/>
  <c r="H60" i="8"/>
  <c r="M59" i="8"/>
  <c r="L59" i="8"/>
  <c r="K59" i="8"/>
  <c r="J59" i="8"/>
  <c r="I59" i="8"/>
  <c r="H59" i="8"/>
  <c r="M58" i="8"/>
  <c r="L58" i="8"/>
  <c r="K58" i="8"/>
  <c r="J58" i="8"/>
  <c r="I58" i="8"/>
  <c r="H58" i="8"/>
  <c r="H57" i="8"/>
  <c r="M56" i="8"/>
  <c r="L56" i="8"/>
  <c r="K56" i="8"/>
  <c r="J56" i="8"/>
  <c r="I56" i="8"/>
  <c r="H56" i="8"/>
  <c r="M55" i="8"/>
  <c r="L55" i="8"/>
  <c r="K55" i="8"/>
  <c r="J55" i="8"/>
  <c r="I55" i="8"/>
  <c r="H55" i="8"/>
  <c r="M54" i="8"/>
  <c r="L54" i="8"/>
  <c r="K54" i="8"/>
  <c r="J54" i="8"/>
  <c r="I54" i="8"/>
  <c r="H54" i="8"/>
  <c r="L53" i="8"/>
  <c r="I53" i="8"/>
  <c r="M52" i="8"/>
  <c r="L52" i="8"/>
  <c r="K52" i="8"/>
  <c r="J52" i="8"/>
  <c r="I52" i="8"/>
  <c r="H52" i="8"/>
  <c r="M51" i="8"/>
  <c r="L51" i="8"/>
  <c r="K51" i="8"/>
  <c r="J51" i="8"/>
  <c r="I51" i="8"/>
  <c r="H51" i="8"/>
  <c r="M50" i="8"/>
  <c r="L50" i="8"/>
  <c r="K50" i="8"/>
  <c r="J50" i="8"/>
  <c r="I50" i="8"/>
  <c r="H50" i="8"/>
  <c r="M49" i="8"/>
  <c r="I49" i="8"/>
  <c r="M48" i="8"/>
  <c r="L48" i="8"/>
  <c r="K48" i="8"/>
  <c r="J48" i="8"/>
  <c r="I48" i="8"/>
  <c r="H48" i="8"/>
  <c r="M47" i="8"/>
  <c r="L47" i="8"/>
  <c r="K47" i="8"/>
  <c r="J47" i="8"/>
  <c r="I47" i="8"/>
  <c r="H47" i="8"/>
  <c r="M46" i="8"/>
  <c r="L46" i="8"/>
  <c r="K46" i="8"/>
  <c r="J46" i="8"/>
  <c r="I46" i="8"/>
  <c r="H46" i="8"/>
  <c r="M45" i="8"/>
  <c r="I45" i="8"/>
  <c r="M44" i="8"/>
  <c r="L44" i="8"/>
  <c r="K44" i="8"/>
  <c r="J44" i="8"/>
  <c r="I44" i="8"/>
  <c r="H44" i="8"/>
  <c r="M43" i="8"/>
  <c r="L43" i="8"/>
  <c r="K43" i="8"/>
  <c r="J43" i="8"/>
  <c r="I43" i="8"/>
  <c r="H43" i="8"/>
  <c r="M42" i="8"/>
  <c r="L42" i="8"/>
  <c r="K42" i="8"/>
  <c r="J42" i="8"/>
  <c r="I42" i="8"/>
  <c r="H42" i="8"/>
  <c r="I41" i="8"/>
  <c r="H41" i="8"/>
  <c r="M40" i="8"/>
  <c r="L40" i="8"/>
  <c r="K40" i="8"/>
  <c r="J40" i="8"/>
  <c r="I40" i="8"/>
  <c r="H40" i="8"/>
  <c r="M39" i="8"/>
  <c r="L39" i="8"/>
  <c r="K39" i="8"/>
  <c r="J39" i="8"/>
  <c r="I39" i="8"/>
  <c r="H39" i="8"/>
  <c r="M38" i="8"/>
  <c r="L38" i="8"/>
  <c r="K38" i="8"/>
  <c r="J38" i="8"/>
  <c r="I38" i="8"/>
  <c r="H38" i="8"/>
  <c r="M37" i="8"/>
  <c r="L37" i="8"/>
  <c r="M36" i="8"/>
  <c r="L36" i="8"/>
  <c r="K36" i="8"/>
  <c r="J36" i="8"/>
  <c r="I36" i="8"/>
  <c r="H36" i="8"/>
  <c r="M35" i="8"/>
  <c r="L35" i="8"/>
  <c r="K35" i="8"/>
  <c r="J35" i="8"/>
  <c r="I35" i="8"/>
  <c r="H35" i="8"/>
  <c r="M34" i="8"/>
  <c r="L34" i="8"/>
  <c r="K34" i="8"/>
  <c r="J34" i="8"/>
  <c r="I34" i="8"/>
  <c r="H34" i="8"/>
  <c r="M33" i="8"/>
  <c r="M32" i="8"/>
  <c r="L32" i="8"/>
  <c r="K32" i="8"/>
  <c r="J32" i="8"/>
  <c r="I32" i="8"/>
  <c r="H32" i="8"/>
  <c r="M31" i="8"/>
  <c r="L31" i="8"/>
  <c r="K31" i="8"/>
  <c r="J31" i="8"/>
  <c r="I31" i="8"/>
  <c r="H31" i="8"/>
  <c r="M30" i="8"/>
  <c r="L30" i="8"/>
  <c r="K30" i="8"/>
  <c r="J30" i="8"/>
  <c r="I30" i="8"/>
  <c r="H30" i="8"/>
  <c r="M29" i="8"/>
  <c r="M28" i="8"/>
  <c r="L28" i="8"/>
  <c r="K28" i="8"/>
  <c r="J28" i="8"/>
  <c r="I28" i="8"/>
  <c r="H28" i="8"/>
  <c r="M27" i="8"/>
  <c r="L27" i="8"/>
  <c r="K27" i="8"/>
  <c r="J27" i="8"/>
  <c r="I27" i="8"/>
  <c r="H27" i="8"/>
  <c r="M26" i="8"/>
  <c r="L26" i="8"/>
  <c r="K26" i="8"/>
  <c r="J26" i="8"/>
  <c r="I26" i="8"/>
  <c r="H26" i="8"/>
  <c r="I25" i="8"/>
  <c r="M24" i="8"/>
  <c r="L24" i="8"/>
  <c r="K24" i="8"/>
  <c r="J24" i="8"/>
  <c r="I24" i="8"/>
  <c r="H24" i="8"/>
  <c r="M23" i="8"/>
  <c r="L23" i="8"/>
  <c r="K23" i="8"/>
  <c r="J23" i="8"/>
  <c r="I23" i="8"/>
  <c r="H23" i="8"/>
  <c r="M22" i="8"/>
  <c r="L22" i="8"/>
  <c r="K22" i="8"/>
  <c r="J22" i="8"/>
  <c r="I22" i="8"/>
  <c r="H22" i="8"/>
  <c r="M21" i="8"/>
  <c r="M20" i="8"/>
  <c r="L20" i="8"/>
  <c r="K20" i="8"/>
  <c r="J20" i="8"/>
  <c r="I20" i="8"/>
  <c r="H20" i="8"/>
  <c r="C17" i="8"/>
  <c r="N17" i="8"/>
  <c r="N522" i="8" l="1"/>
  <c r="O522" i="8" s="1"/>
  <c r="N566" i="8"/>
  <c r="O566" i="8" s="1"/>
  <c r="N23" i="8"/>
  <c r="O23" i="8" s="1"/>
  <c r="N66" i="8"/>
  <c r="O66" i="8" s="1"/>
  <c r="N122" i="8"/>
  <c r="O122" i="8" s="1"/>
  <c r="N194" i="8"/>
  <c r="O194" i="8" s="1"/>
  <c r="N475" i="8"/>
  <c r="O475" i="8" s="1"/>
  <c r="N531" i="8"/>
  <c r="O531" i="8" s="1"/>
  <c r="N543" i="8"/>
  <c r="O543" i="8" s="1"/>
  <c r="N587" i="8"/>
  <c r="O587" i="8" s="1"/>
  <c r="N602" i="8"/>
  <c r="O602" i="8" s="1"/>
  <c r="N634" i="8"/>
  <c r="O634" i="8" s="1"/>
  <c r="N642" i="8"/>
  <c r="O642" i="8" s="1"/>
  <c r="N650" i="8"/>
  <c r="O650" i="8" s="1"/>
  <c r="N658" i="8"/>
  <c r="O658" i="8" s="1"/>
  <c r="N674" i="8"/>
  <c r="O674" i="8" s="1"/>
  <c r="N687" i="8"/>
  <c r="O687" i="8" s="1"/>
  <c r="N690" i="8"/>
  <c r="O690" i="8" s="1"/>
  <c r="N703" i="8"/>
  <c r="O703" i="8" s="1"/>
  <c r="N714" i="8"/>
  <c r="O714" i="8" s="1"/>
  <c r="N738" i="8"/>
  <c r="O738" i="8" s="1"/>
  <c r="N748" i="8"/>
  <c r="O748" i="8" s="1"/>
  <c r="N751" i="8"/>
  <c r="O751" i="8" s="1"/>
  <c r="N762" i="8"/>
  <c r="O762" i="8" s="1"/>
  <c r="N770" i="8"/>
  <c r="O770" i="8" s="1"/>
  <c r="N778" i="8"/>
  <c r="O778" i="8" s="1"/>
  <c r="N786" i="8"/>
  <c r="O786" i="8" s="1"/>
  <c r="N794" i="8"/>
  <c r="O794" i="8" s="1"/>
  <c r="N802" i="8"/>
  <c r="O802" i="8" s="1"/>
  <c r="N810" i="8"/>
  <c r="O810" i="8" s="1"/>
  <c r="N818" i="8"/>
  <c r="O818" i="8" s="1"/>
  <c r="N826" i="8"/>
  <c r="O826" i="8" s="1"/>
  <c r="N831" i="8"/>
  <c r="O831" i="8" s="1"/>
  <c r="N839" i="8"/>
  <c r="O839" i="8" s="1"/>
  <c r="N842" i="8"/>
  <c r="O842" i="8" s="1"/>
  <c r="N858" i="8"/>
  <c r="O858" i="8" s="1"/>
  <c r="N860" i="8"/>
  <c r="O860" i="8" s="1"/>
  <c r="N874" i="8"/>
  <c r="O874" i="8" s="1"/>
  <c r="N890" i="8"/>
  <c r="O890" i="8" s="1"/>
  <c r="N959" i="8"/>
  <c r="O959" i="8" s="1"/>
  <c r="N963" i="8"/>
  <c r="O963" i="8" s="1"/>
  <c r="N74" i="8"/>
  <c r="O74" i="8" s="1"/>
  <c r="N98" i="8"/>
  <c r="O98" i="8" s="1"/>
  <c r="N114" i="8"/>
  <c r="O114" i="8" s="1"/>
  <c r="N154" i="8"/>
  <c r="O154" i="8" s="1"/>
  <c r="N202" i="8"/>
  <c r="O202" i="8" s="1"/>
  <c r="N226" i="8"/>
  <c r="O226" i="8" s="1"/>
  <c r="N228" i="8"/>
  <c r="O228" i="8" s="1"/>
  <c r="N234" i="8"/>
  <c r="O234" i="8" s="1"/>
  <c r="N487" i="8"/>
  <c r="O487" i="8" s="1"/>
  <c r="N495" i="8"/>
  <c r="O495" i="8" s="1"/>
  <c r="N507" i="8"/>
  <c r="O507" i="8" s="1"/>
  <c r="N575" i="8"/>
  <c r="O575" i="8" s="1"/>
  <c r="N578" i="8"/>
  <c r="O578" i="8" s="1"/>
  <c r="N907" i="8"/>
  <c r="O907" i="8" s="1"/>
  <c r="N987" i="8"/>
  <c r="O987" i="8" s="1"/>
  <c r="N996" i="8"/>
  <c r="O996" i="8" s="1"/>
  <c r="N1003" i="8"/>
  <c r="O1003" i="8" s="1"/>
  <c r="N1012" i="8"/>
  <c r="O1012" i="8" s="1"/>
  <c r="N1019" i="8"/>
  <c r="O1019" i="8" s="1"/>
  <c r="N99" i="8"/>
  <c r="O99" i="8" s="1"/>
  <c r="N146" i="8"/>
  <c r="O146" i="8" s="1"/>
  <c r="N170" i="8"/>
  <c r="O170" i="8" s="1"/>
  <c r="N351" i="8"/>
  <c r="O351" i="8" s="1"/>
  <c r="N399" i="8"/>
  <c r="O399" i="8" s="1"/>
  <c r="N427" i="8"/>
  <c r="O427" i="8" s="1"/>
  <c r="N491" i="8"/>
  <c r="O491" i="8" s="1"/>
  <c r="N526" i="8"/>
  <c r="O526" i="8" s="1"/>
  <c r="N535" i="8"/>
  <c r="O535" i="8" s="1"/>
  <c r="N594" i="8"/>
  <c r="O594" i="8" s="1"/>
  <c r="N606" i="8"/>
  <c r="O606" i="8" s="1"/>
  <c r="N915" i="8"/>
  <c r="O915" i="8" s="1"/>
  <c r="N931" i="8"/>
  <c r="O931" i="8" s="1"/>
  <c r="N947" i="8"/>
  <c r="O947" i="8" s="1"/>
  <c r="N991" i="8"/>
  <c r="O991" i="8" s="1"/>
  <c r="N1000" i="8"/>
  <c r="O1000" i="8" s="1"/>
  <c r="N1007" i="8"/>
  <c r="O1007" i="8" s="1"/>
  <c r="N243" i="8"/>
  <c r="O243" i="8" s="1"/>
  <c r="N395" i="8"/>
  <c r="O395" i="8" s="1"/>
  <c r="N496" i="8"/>
  <c r="O496" i="8" s="1"/>
  <c r="N514" i="8"/>
  <c r="O514" i="8" s="1"/>
  <c r="N626" i="8"/>
  <c r="O626" i="8" s="1"/>
  <c r="N698" i="8"/>
  <c r="O698" i="8" s="1"/>
  <c r="N735" i="8"/>
  <c r="O735" i="8" s="1"/>
  <c r="N882" i="8"/>
  <c r="O882" i="8" s="1"/>
  <c r="N911" i="8"/>
  <c r="O911" i="8" s="1"/>
  <c r="N927" i="8"/>
  <c r="O927" i="8" s="1"/>
  <c r="N967" i="8"/>
  <c r="O967" i="8" s="1"/>
  <c r="N975" i="8"/>
  <c r="O975" i="8" s="1"/>
  <c r="N124" i="8"/>
  <c r="O124" i="8" s="1"/>
  <c r="N550" i="8"/>
  <c r="O550" i="8" s="1"/>
  <c r="N242" i="8"/>
  <c r="O242" i="8" s="1"/>
  <c r="N876" i="8"/>
  <c r="O876" i="8" s="1"/>
  <c r="N892" i="8"/>
  <c r="O892" i="8" s="1"/>
  <c r="N666" i="8"/>
  <c r="O666" i="8" s="1"/>
  <c r="N682" i="8"/>
  <c r="O682" i="8" s="1"/>
  <c r="N730" i="8"/>
  <c r="O730" i="8" s="1"/>
  <c r="N1016" i="8"/>
  <c r="O1016" i="8" s="1"/>
  <c r="N1004" i="8"/>
  <c r="O1004" i="8" s="1"/>
  <c r="N988" i="8"/>
  <c r="O988" i="8" s="1"/>
  <c r="N984" i="8"/>
  <c r="O984" i="8" s="1"/>
  <c r="N980" i="8"/>
  <c r="O980" i="8" s="1"/>
  <c r="N971" i="8"/>
  <c r="O971" i="8" s="1"/>
  <c r="N955" i="8"/>
  <c r="O955" i="8" s="1"/>
  <c r="N952" i="8"/>
  <c r="O952" i="8" s="1"/>
  <c r="N948" i="8"/>
  <c r="O948" i="8" s="1"/>
  <c r="N943" i="8"/>
  <c r="O943" i="8" s="1"/>
  <c r="N940" i="8"/>
  <c r="O940" i="8" s="1"/>
  <c r="N939" i="8"/>
  <c r="O939" i="8" s="1"/>
  <c r="N936" i="8"/>
  <c r="O936" i="8" s="1"/>
  <c r="N932" i="8"/>
  <c r="O932" i="8" s="1"/>
  <c r="N924" i="8"/>
  <c r="O924" i="8" s="1"/>
  <c r="N923" i="8"/>
  <c r="O923" i="8" s="1"/>
  <c r="N920" i="8"/>
  <c r="O920" i="8" s="1"/>
  <c r="N916" i="8"/>
  <c r="O916" i="8" s="1"/>
  <c r="N906" i="8"/>
  <c r="O906" i="8" s="1"/>
  <c r="N903" i="8"/>
  <c r="O903" i="8" s="1"/>
  <c r="N900" i="8"/>
  <c r="O900" i="8" s="1"/>
  <c r="N898" i="8"/>
  <c r="O898" i="8" s="1"/>
  <c r="N895" i="8"/>
  <c r="O895" i="8" s="1"/>
  <c r="N887" i="8"/>
  <c r="O887" i="8" s="1"/>
  <c r="N884" i="8"/>
  <c r="O884" i="8" s="1"/>
  <c r="N879" i="8"/>
  <c r="O879" i="8" s="1"/>
  <c r="N871" i="8"/>
  <c r="O871" i="8" s="1"/>
  <c r="N868" i="8"/>
  <c r="O868" i="8" s="1"/>
  <c r="N866" i="8"/>
  <c r="O866" i="8" s="1"/>
  <c r="N863" i="8"/>
  <c r="O863" i="8" s="1"/>
  <c r="N855" i="8"/>
  <c r="O855" i="8" s="1"/>
  <c r="N852" i="8"/>
  <c r="O852" i="8" s="1"/>
  <c r="N850" i="8"/>
  <c r="O850" i="8" s="1"/>
  <c r="N847" i="8"/>
  <c r="O847" i="8" s="1"/>
  <c r="N844" i="8"/>
  <c r="O844" i="8" s="1"/>
  <c r="N836" i="8"/>
  <c r="O836" i="8" s="1"/>
  <c r="N834" i="8"/>
  <c r="O834" i="8" s="1"/>
  <c r="N828" i="8"/>
  <c r="O828" i="8" s="1"/>
  <c r="N823" i="8"/>
  <c r="O823" i="8" s="1"/>
  <c r="N820" i="8"/>
  <c r="O820" i="8" s="1"/>
  <c r="N815" i="8"/>
  <c r="O815" i="8" s="1"/>
  <c r="N812" i="8"/>
  <c r="O812" i="8" s="1"/>
  <c r="N807" i="8"/>
  <c r="O807" i="8" s="1"/>
  <c r="N804" i="8"/>
  <c r="O804" i="8" s="1"/>
  <c r="N799" i="8"/>
  <c r="O799" i="8" s="1"/>
  <c r="N796" i="8"/>
  <c r="O796" i="8" s="1"/>
  <c r="N791" i="8"/>
  <c r="O791" i="8" s="1"/>
  <c r="N783" i="8"/>
  <c r="O783" i="8" s="1"/>
  <c r="N780" i="8"/>
  <c r="O780" i="8" s="1"/>
  <c r="N775" i="8"/>
  <c r="O775" i="8" s="1"/>
  <c r="N772" i="8"/>
  <c r="O772" i="8" s="1"/>
  <c r="N767" i="8"/>
  <c r="O767" i="8" s="1"/>
  <c r="N764" i="8"/>
  <c r="O764" i="8" s="1"/>
  <c r="N759" i="8"/>
  <c r="O759" i="8" s="1"/>
  <c r="N756" i="8"/>
  <c r="O756" i="8" s="1"/>
  <c r="N754" i="8"/>
  <c r="O754" i="8" s="1"/>
  <c r="N746" i="8"/>
  <c r="O746" i="8" s="1"/>
  <c r="N743" i="8"/>
  <c r="O743" i="8" s="1"/>
  <c r="N740" i="8"/>
  <c r="O740" i="8" s="1"/>
  <c r="N732" i="8"/>
  <c r="O732" i="8" s="1"/>
  <c r="N727" i="8"/>
  <c r="O727" i="8" s="1"/>
  <c r="N724" i="8"/>
  <c r="O724" i="8" s="1"/>
  <c r="N722" i="8"/>
  <c r="O722" i="8" s="1"/>
  <c r="N719" i="8"/>
  <c r="O719" i="8" s="1"/>
  <c r="N716" i="8"/>
  <c r="O716" i="8" s="1"/>
  <c r="N711" i="8"/>
  <c r="O711" i="8" s="1"/>
  <c r="N708" i="8"/>
  <c r="O708" i="8" s="1"/>
  <c r="N706" i="8"/>
  <c r="O706" i="8" s="1"/>
  <c r="N700" i="8"/>
  <c r="O700" i="8" s="1"/>
  <c r="N695" i="8"/>
  <c r="O695" i="8" s="1"/>
  <c r="N692" i="8"/>
  <c r="O692" i="8" s="1"/>
  <c r="N684" i="8"/>
  <c r="O684" i="8" s="1"/>
  <c r="N679" i="8"/>
  <c r="O679" i="8" s="1"/>
  <c r="N676" i="8"/>
  <c r="O676" i="8" s="1"/>
  <c r="N671" i="8"/>
  <c r="O671" i="8" s="1"/>
  <c r="N668" i="8"/>
  <c r="O668" i="8" s="1"/>
  <c r="N663" i="8"/>
  <c r="O663" i="8" s="1"/>
  <c r="N660" i="8"/>
  <c r="O660" i="8" s="1"/>
  <c r="N655" i="8"/>
  <c r="O655" i="8" s="1"/>
  <c r="N652" i="8"/>
  <c r="O652" i="8" s="1"/>
  <c r="N647" i="8"/>
  <c r="O647" i="8" s="1"/>
  <c r="N644" i="8"/>
  <c r="O644" i="8" s="1"/>
  <c r="N639" i="8"/>
  <c r="O639" i="8" s="1"/>
  <c r="N636" i="8"/>
  <c r="O636" i="8" s="1"/>
  <c r="N631" i="8"/>
  <c r="O631" i="8" s="1"/>
  <c r="N628" i="8"/>
  <c r="O628" i="8" s="1"/>
  <c r="N623" i="8"/>
  <c r="O623" i="8" s="1"/>
  <c r="N620" i="8"/>
  <c r="O620" i="8" s="1"/>
  <c r="N616" i="8"/>
  <c r="O616" i="8" s="1"/>
  <c r="N615" i="8"/>
  <c r="O615" i="8" s="1"/>
  <c r="N614" i="8"/>
  <c r="O614" i="8" s="1"/>
  <c r="N611" i="8"/>
  <c r="O611" i="8" s="1"/>
  <c r="N608" i="8"/>
  <c r="O608" i="8" s="1"/>
  <c r="N604" i="8"/>
  <c r="O604" i="8" s="1"/>
  <c r="N599" i="8"/>
  <c r="O599" i="8" s="1"/>
  <c r="N596" i="8"/>
  <c r="O596" i="8" s="1"/>
  <c r="N592" i="8"/>
  <c r="O592" i="8" s="1"/>
  <c r="N590" i="8"/>
  <c r="O590" i="8" s="1"/>
  <c r="N584" i="8"/>
  <c r="O584" i="8" s="1"/>
  <c r="N582" i="8"/>
  <c r="O582" i="8" s="1"/>
  <c r="N579" i="8"/>
  <c r="O579" i="8" s="1"/>
  <c r="N572" i="8"/>
  <c r="O572" i="8" s="1"/>
  <c r="N570" i="8"/>
  <c r="O570" i="8" s="1"/>
  <c r="N568" i="8"/>
  <c r="O568" i="8" s="1"/>
  <c r="N567" i="8"/>
  <c r="O567" i="8" s="1"/>
  <c r="N563" i="8"/>
  <c r="O563" i="8" s="1"/>
  <c r="N560" i="8"/>
  <c r="O560" i="8" s="1"/>
  <c r="N558" i="8"/>
  <c r="O558" i="8" s="1"/>
  <c r="N555" i="8"/>
  <c r="O555" i="8" s="1"/>
  <c r="N552" i="8"/>
  <c r="O552" i="8" s="1"/>
  <c r="N547" i="8"/>
  <c r="O547" i="8" s="1"/>
  <c r="N546" i="8"/>
  <c r="O546" i="8" s="1"/>
  <c r="N540" i="8"/>
  <c r="O540" i="8" s="1"/>
  <c r="N538" i="8"/>
  <c r="O538" i="8" s="1"/>
  <c r="N536" i="8"/>
  <c r="O536" i="8" s="1"/>
  <c r="N523" i="8"/>
  <c r="O523" i="8" s="1"/>
  <c r="N520" i="8"/>
  <c r="O520" i="8" s="1"/>
  <c r="N516" i="8"/>
  <c r="O516" i="8" s="1"/>
  <c r="N508" i="8"/>
  <c r="O508" i="8" s="1"/>
  <c r="N506" i="8"/>
  <c r="O506" i="8" s="1"/>
  <c r="N504" i="8"/>
  <c r="O504" i="8" s="1"/>
  <c r="N502" i="8"/>
  <c r="O502" i="8" s="1"/>
  <c r="N500" i="8"/>
  <c r="O500" i="8" s="1"/>
  <c r="N499" i="8"/>
  <c r="O499" i="8" s="1"/>
  <c r="N494" i="8"/>
  <c r="O494" i="8" s="1"/>
  <c r="N492" i="8"/>
  <c r="O492" i="8" s="1"/>
  <c r="N488" i="8"/>
  <c r="O488" i="8" s="1"/>
  <c r="N482" i="8"/>
  <c r="O482" i="8" s="1"/>
  <c r="N480" i="8"/>
  <c r="O480" i="8" s="1"/>
  <c r="N479" i="8"/>
  <c r="O479" i="8" s="1"/>
  <c r="N478" i="8"/>
  <c r="O478" i="8" s="1"/>
  <c r="N472" i="8"/>
  <c r="O472" i="8" s="1"/>
  <c r="N470" i="8"/>
  <c r="O470" i="8" s="1"/>
  <c r="N468" i="8"/>
  <c r="O468" i="8" s="1"/>
  <c r="N467" i="8"/>
  <c r="O467" i="8" s="1"/>
  <c r="N463" i="8"/>
  <c r="O463" i="8" s="1"/>
  <c r="N460" i="8"/>
  <c r="O460" i="8" s="1"/>
  <c r="N459" i="8"/>
  <c r="O459" i="8" s="1"/>
  <c r="N456" i="8"/>
  <c r="O456" i="8" s="1"/>
  <c r="N448" i="8"/>
  <c r="O448" i="8" s="1"/>
  <c r="N447" i="8"/>
  <c r="O447" i="8" s="1"/>
  <c r="N444" i="8"/>
  <c r="O444" i="8" s="1"/>
  <c r="N432" i="8"/>
  <c r="O432" i="8" s="1"/>
  <c r="N423" i="8"/>
  <c r="O423" i="8" s="1"/>
  <c r="N391" i="8"/>
  <c r="O391" i="8" s="1"/>
  <c r="N384" i="8"/>
  <c r="O384" i="8" s="1"/>
  <c r="N383" i="8"/>
  <c r="O383" i="8" s="1"/>
  <c r="N376" i="8"/>
  <c r="O376" i="8" s="1"/>
  <c r="N367" i="8"/>
  <c r="O367" i="8" s="1"/>
  <c r="N363" i="8"/>
  <c r="O363" i="8" s="1"/>
  <c r="N344" i="8"/>
  <c r="O344" i="8" s="1"/>
  <c r="N335" i="8"/>
  <c r="O335" i="8" s="1"/>
  <c r="N331" i="8"/>
  <c r="O331" i="8" s="1"/>
  <c r="N320" i="8"/>
  <c r="O320" i="8" s="1"/>
  <c r="N304" i="8"/>
  <c r="O304" i="8" s="1"/>
  <c r="N303" i="8"/>
  <c r="O303" i="8" s="1"/>
  <c r="N299" i="8"/>
  <c r="O299" i="8" s="1"/>
  <c r="N295" i="8"/>
  <c r="O295" i="8" s="1"/>
  <c r="N292" i="8"/>
  <c r="O292" i="8" s="1"/>
  <c r="N279" i="8"/>
  <c r="O279" i="8" s="1"/>
  <c r="N276" i="8"/>
  <c r="O276" i="8" s="1"/>
  <c r="N271" i="8"/>
  <c r="O271" i="8" s="1"/>
  <c r="N267" i="8"/>
  <c r="O267" i="8" s="1"/>
  <c r="N256" i="8"/>
  <c r="O256" i="8" s="1"/>
  <c r="N255" i="8"/>
  <c r="O255" i="8" s="1"/>
  <c r="N244" i="8"/>
  <c r="O244" i="8" s="1"/>
  <c r="N240" i="8"/>
  <c r="O240" i="8" s="1"/>
  <c r="N239" i="8"/>
  <c r="O239" i="8" s="1"/>
  <c r="N235" i="8"/>
  <c r="O235" i="8" s="1"/>
  <c r="N227" i="8"/>
  <c r="O227" i="8" s="1"/>
  <c r="N211" i="8"/>
  <c r="O211" i="8" s="1"/>
  <c r="N208" i="8"/>
  <c r="O208" i="8" s="1"/>
  <c r="N203" i="8"/>
  <c r="O203" i="8" s="1"/>
  <c r="N191" i="8"/>
  <c r="O191" i="8" s="1"/>
  <c r="N187" i="8"/>
  <c r="O187" i="8" s="1"/>
  <c r="N176" i="8"/>
  <c r="O176" i="8" s="1"/>
  <c r="N172" i="8"/>
  <c r="O172" i="8" s="1"/>
  <c r="N168" i="8"/>
  <c r="O168" i="8" s="1"/>
  <c r="N164" i="8"/>
  <c r="O164" i="8" s="1"/>
  <c r="N151" i="8"/>
  <c r="O151" i="8" s="1"/>
  <c r="N148" i="8"/>
  <c r="O148" i="8" s="1"/>
  <c r="N147" i="8"/>
  <c r="O147" i="8" s="1"/>
  <c r="N143" i="8"/>
  <c r="O143" i="8" s="1"/>
  <c r="N140" i="8"/>
  <c r="O140" i="8" s="1"/>
  <c r="N139" i="8"/>
  <c r="O139" i="8" s="1"/>
  <c r="N119" i="8"/>
  <c r="O119" i="8" s="1"/>
  <c r="N116" i="8"/>
  <c r="O116" i="8" s="1"/>
  <c r="N115" i="8"/>
  <c r="O115" i="8" s="1"/>
  <c r="N112" i="8"/>
  <c r="O112" i="8" s="1"/>
  <c r="N107" i="8"/>
  <c r="O107" i="8" s="1"/>
  <c r="N100" i="8"/>
  <c r="O100" i="8" s="1"/>
  <c r="N84" i="8"/>
  <c r="O84" i="8" s="1"/>
  <c r="N80" i="8"/>
  <c r="O80" i="8" s="1"/>
  <c r="N63" i="8"/>
  <c r="O63" i="8" s="1"/>
  <c r="N59" i="8"/>
  <c r="O59" i="8" s="1"/>
  <c r="N52" i="8"/>
  <c r="O52" i="8" s="1"/>
  <c r="N48" i="8"/>
  <c r="O48" i="8" s="1"/>
  <c r="N44" i="8"/>
  <c r="O44" i="8" s="1"/>
  <c r="N908" i="8"/>
  <c r="O908" i="8" s="1"/>
  <c r="N956" i="8"/>
  <c r="O956" i="8" s="1"/>
  <c r="N979" i="8"/>
  <c r="O979" i="8" s="1"/>
  <c r="N995" i="8"/>
  <c r="O995" i="8" s="1"/>
  <c r="N1011" i="8"/>
  <c r="O1011" i="8" s="1"/>
  <c r="N510" i="8"/>
  <c r="O510" i="8" s="1"/>
  <c r="N532" i="8"/>
  <c r="O532" i="8" s="1"/>
  <c r="N571" i="8"/>
  <c r="O571" i="8" s="1"/>
  <c r="N630" i="8"/>
  <c r="O630" i="8" s="1"/>
  <c r="N720" i="8"/>
  <c r="O720" i="8" s="1"/>
  <c r="N776" i="8"/>
  <c r="O776" i="8" s="1"/>
  <c r="N788" i="8"/>
  <c r="O788" i="8" s="1"/>
  <c r="N800" i="8"/>
  <c r="O800" i="8" s="1"/>
  <c r="N814" i="8"/>
  <c r="O814" i="8" s="1"/>
  <c r="N862" i="8"/>
  <c r="O862" i="8" s="1"/>
  <c r="N886" i="8"/>
  <c r="O886" i="8" s="1"/>
  <c r="N899" i="8"/>
  <c r="O899" i="8" s="1"/>
  <c r="N27" i="8"/>
  <c r="O27" i="8" s="1"/>
  <c r="N90" i="8"/>
  <c r="O90" i="8" s="1"/>
  <c r="N180" i="8"/>
  <c r="O180" i="8" s="1"/>
  <c r="N218" i="8"/>
  <c r="O218" i="8" s="1"/>
  <c r="N247" i="8"/>
  <c r="O247" i="8" s="1"/>
  <c r="N287" i="8"/>
  <c r="O287" i="8" s="1"/>
  <c r="N319" i="8"/>
  <c r="O319" i="8" s="1"/>
  <c r="N359" i="8"/>
  <c r="O359" i="8" s="1"/>
  <c r="N446" i="8"/>
  <c r="O446" i="8" s="1"/>
  <c r="N455" i="8"/>
  <c r="O455" i="8" s="1"/>
  <c r="N458" i="8"/>
  <c r="O458" i="8" s="1"/>
  <c r="N518" i="8"/>
  <c r="O518" i="8" s="1"/>
  <c r="N618" i="8"/>
  <c r="O618" i="8" s="1"/>
  <c r="N75" i="8"/>
  <c r="O75" i="8" s="1"/>
  <c r="N83" i="8"/>
  <c r="O83" i="8" s="1"/>
  <c r="N92" i="8"/>
  <c r="O92" i="8" s="1"/>
  <c r="N103" i="8"/>
  <c r="O103" i="8" s="1"/>
  <c r="N111" i="8"/>
  <c r="O111" i="8" s="1"/>
  <c r="N123" i="8"/>
  <c r="O123" i="8" s="1"/>
  <c r="N128" i="8"/>
  <c r="O128" i="8" s="1"/>
  <c r="N135" i="8"/>
  <c r="O135" i="8" s="1"/>
  <c r="N138" i="8"/>
  <c r="O138" i="8" s="1"/>
  <c r="N155" i="8"/>
  <c r="O155" i="8" s="1"/>
  <c r="N220" i="8"/>
  <c r="O220" i="8" s="1"/>
  <c r="N231" i="8"/>
  <c r="O231" i="8" s="1"/>
  <c r="N251" i="8"/>
  <c r="O251" i="8" s="1"/>
  <c r="N259" i="8"/>
  <c r="O259" i="8" s="1"/>
  <c r="N275" i="8"/>
  <c r="O275" i="8" s="1"/>
  <c r="N283" i="8"/>
  <c r="O283" i="8" s="1"/>
  <c r="N291" i="8"/>
  <c r="O291" i="8" s="1"/>
  <c r="N307" i="8"/>
  <c r="O307" i="8" s="1"/>
  <c r="N315" i="8"/>
  <c r="O315" i="8" s="1"/>
  <c r="N323" i="8"/>
  <c r="O323" i="8" s="1"/>
  <c r="N327" i="8"/>
  <c r="O327" i="8" s="1"/>
  <c r="N339" i="8"/>
  <c r="O339" i="8" s="1"/>
  <c r="N347" i="8"/>
  <c r="O347" i="8" s="1"/>
  <c r="N355" i="8"/>
  <c r="O355" i="8" s="1"/>
  <c r="N371" i="8"/>
  <c r="O371" i="8" s="1"/>
  <c r="N379" i="8"/>
  <c r="O379" i="8" s="1"/>
  <c r="N387" i="8"/>
  <c r="O387" i="8" s="1"/>
  <c r="N403" i="8"/>
  <c r="O403" i="8" s="1"/>
  <c r="N411" i="8"/>
  <c r="O411" i="8" s="1"/>
  <c r="N415" i="8"/>
  <c r="O415" i="8" s="1"/>
  <c r="N419" i="8"/>
  <c r="O419" i="8" s="1"/>
  <c r="N436" i="8"/>
  <c r="O436" i="8" s="1"/>
  <c r="N439" i="8"/>
  <c r="O439" i="8" s="1"/>
  <c r="N452" i="8"/>
  <c r="O452" i="8" s="1"/>
  <c r="N476" i="8"/>
  <c r="O476" i="8" s="1"/>
  <c r="N486" i="8"/>
  <c r="O486" i="8" s="1"/>
  <c r="N503" i="8"/>
  <c r="O503" i="8" s="1"/>
  <c r="N515" i="8"/>
  <c r="O515" i="8" s="1"/>
  <c r="N528" i="8"/>
  <c r="O528" i="8" s="1"/>
  <c r="N551" i="8"/>
  <c r="O551" i="8" s="1"/>
  <c r="N556" i="8"/>
  <c r="O556" i="8" s="1"/>
  <c r="N562" i="8"/>
  <c r="O562" i="8" s="1"/>
  <c r="N574" i="8"/>
  <c r="O574" i="8" s="1"/>
  <c r="N576" i="8"/>
  <c r="O576" i="8" s="1"/>
  <c r="N586" i="8"/>
  <c r="O586" i="8" s="1"/>
  <c r="N588" i="8"/>
  <c r="O588" i="8" s="1"/>
  <c r="N598" i="8"/>
  <c r="O598" i="8" s="1"/>
  <c r="N600" i="8"/>
  <c r="O600" i="8" s="1"/>
  <c r="N612" i="8"/>
  <c r="O612" i="8" s="1"/>
  <c r="N622" i="8"/>
  <c r="O622" i="8" s="1"/>
  <c r="N635" i="8"/>
  <c r="O635" i="8" s="1"/>
  <c r="N643" i="8"/>
  <c r="O643" i="8" s="1"/>
  <c r="N648" i="8"/>
  <c r="O648" i="8" s="1"/>
  <c r="N654" i="8"/>
  <c r="O654" i="8" s="1"/>
  <c r="N656" i="8"/>
  <c r="O656" i="8" s="1"/>
  <c r="N662" i="8"/>
  <c r="O662" i="8" s="1"/>
  <c r="N667" i="8"/>
  <c r="O667" i="8" s="1"/>
  <c r="N672" i="8"/>
  <c r="O672" i="8" s="1"/>
  <c r="N675" i="8"/>
  <c r="O675" i="8" s="1"/>
  <c r="N683" i="8"/>
  <c r="O683" i="8" s="1"/>
  <c r="N688" i="8"/>
  <c r="O688" i="8" s="1"/>
  <c r="N694" i="8"/>
  <c r="O694" i="8" s="1"/>
  <c r="N696" i="8"/>
  <c r="O696" i="8" s="1"/>
  <c r="N702" i="8"/>
  <c r="O702" i="8" s="1"/>
  <c r="N704" i="8"/>
  <c r="O704" i="8" s="1"/>
  <c r="N712" i="8"/>
  <c r="O712" i="8" s="1"/>
  <c r="N718" i="8"/>
  <c r="O718" i="8" s="1"/>
  <c r="N723" i="8"/>
  <c r="O723" i="8" s="1"/>
  <c r="N726" i="8"/>
  <c r="O726" i="8" s="1"/>
  <c r="N731" i="8"/>
  <c r="O731" i="8" s="1"/>
  <c r="N736" i="8"/>
  <c r="O736" i="8" s="1"/>
  <c r="N739" i="8"/>
  <c r="O739" i="8" s="1"/>
  <c r="N744" i="8"/>
  <c r="O744" i="8" s="1"/>
  <c r="N750" i="8"/>
  <c r="O750" i="8" s="1"/>
  <c r="N755" i="8"/>
  <c r="O755" i="8" s="1"/>
  <c r="N758" i="8"/>
  <c r="O758" i="8" s="1"/>
  <c r="N763" i="8"/>
  <c r="O763" i="8" s="1"/>
  <c r="N771" i="8"/>
  <c r="O771" i="8" s="1"/>
  <c r="N779" i="8"/>
  <c r="O779" i="8" s="1"/>
  <c r="N784" i="8"/>
  <c r="O784" i="8" s="1"/>
  <c r="N792" i="8"/>
  <c r="O792" i="8" s="1"/>
  <c r="N798" i="8"/>
  <c r="O798" i="8" s="1"/>
  <c r="N806" i="8"/>
  <c r="O806" i="8" s="1"/>
  <c r="N819" i="8"/>
  <c r="O819" i="8" s="1"/>
  <c r="N822" i="8"/>
  <c r="O822" i="8" s="1"/>
  <c r="N827" i="8"/>
  <c r="O827" i="8" s="1"/>
  <c r="N835" i="8"/>
  <c r="O835" i="8" s="1"/>
  <c r="N840" i="8"/>
  <c r="O840" i="8" s="1"/>
  <c r="N843" i="8"/>
  <c r="O843" i="8" s="1"/>
  <c r="N848" i="8"/>
  <c r="O848" i="8" s="1"/>
  <c r="N856" i="8"/>
  <c r="O856" i="8" s="1"/>
  <c r="N864" i="8"/>
  <c r="O864" i="8" s="1"/>
  <c r="N870" i="8"/>
  <c r="O870" i="8" s="1"/>
  <c r="N878" i="8"/>
  <c r="O878" i="8" s="1"/>
  <c r="N883" i="8"/>
  <c r="O883" i="8" s="1"/>
  <c r="N891" i="8"/>
  <c r="O891" i="8" s="1"/>
  <c r="N904" i="8"/>
  <c r="O904" i="8" s="1"/>
  <c r="N912" i="8"/>
  <c r="O912" i="8" s="1"/>
  <c r="N919" i="8"/>
  <c r="O919" i="8" s="1"/>
  <c r="N944" i="8"/>
  <c r="O944" i="8" s="1"/>
  <c r="N951" i="8"/>
  <c r="O951" i="8" s="1"/>
  <c r="N960" i="8"/>
  <c r="O960" i="8" s="1"/>
  <c r="N964" i="8"/>
  <c r="O964" i="8" s="1"/>
  <c r="N968" i="8"/>
  <c r="O968" i="8" s="1"/>
  <c r="N972" i="8"/>
  <c r="O972" i="8" s="1"/>
  <c r="N976" i="8"/>
  <c r="O976" i="8" s="1"/>
  <c r="N983" i="8"/>
  <c r="O983" i="8" s="1"/>
  <c r="N992" i="8"/>
  <c r="O992" i="8" s="1"/>
  <c r="N999" i="8"/>
  <c r="O999" i="8" s="1"/>
  <c r="N1008" i="8"/>
  <c r="O1008" i="8" s="1"/>
  <c r="N435" i="8"/>
  <c r="O435" i="8" s="1"/>
  <c r="N451" i="8"/>
  <c r="O451" i="8" s="1"/>
  <c r="N511" i="8"/>
  <c r="O511" i="8" s="1"/>
  <c r="N627" i="8"/>
  <c r="O627" i="8" s="1"/>
  <c r="N38" i="8"/>
  <c r="O38" i="8" s="1"/>
  <c r="N40" i="8"/>
  <c r="O40" i="8" s="1"/>
  <c r="N512" i="8"/>
  <c r="O512" i="8" s="1"/>
  <c r="N530" i="8"/>
  <c r="O530" i="8" s="1"/>
  <c r="N542" i="8"/>
  <c r="O542" i="8" s="1"/>
  <c r="N544" i="8"/>
  <c r="O544" i="8" s="1"/>
  <c r="N554" i="8"/>
  <c r="O554" i="8" s="1"/>
  <c r="N559" i="8"/>
  <c r="O559" i="8" s="1"/>
  <c r="N564" i="8"/>
  <c r="O564" i="8" s="1"/>
  <c r="N583" i="8"/>
  <c r="O583" i="8" s="1"/>
  <c r="N591" i="8"/>
  <c r="O591" i="8" s="1"/>
  <c r="N603" i="8"/>
  <c r="O603" i="8" s="1"/>
  <c r="N610" i="8"/>
  <c r="O610" i="8" s="1"/>
  <c r="N624" i="8"/>
  <c r="O624" i="8" s="1"/>
  <c r="N632" i="8"/>
  <c r="O632" i="8" s="1"/>
  <c r="N638" i="8"/>
  <c r="O638" i="8" s="1"/>
  <c r="N640" i="8"/>
  <c r="O640" i="8" s="1"/>
  <c r="N646" i="8"/>
  <c r="O646" i="8" s="1"/>
  <c r="N651" i="8"/>
  <c r="O651" i="8" s="1"/>
  <c r="N659" i="8"/>
  <c r="O659" i="8" s="1"/>
  <c r="N664" i="8"/>
  <c r="O664" i="8" s="1"/>
  <c r="N670" i="8"/>
  <c r="O670" i="8" s="1"/>
  <c r="N678" i="8"/>
  <c r="O678" i="8" s="1"/>
  <c r="N680" i="8"/>
  <c r="O680" i="8" s="1"/>
  <c r="N686" i="8"/>
  <c r="O686" i="8" s="1"/>
  <c r="N691" i="8"/>
  <c r="O691" i="8" s="1"/>
  <c r="N699" i="8"/>
  <c r="O699" i="8" s="1"/>
  <c r="N707" i="8"/>
  <c r="O707" i="8" s="1"/>
  <c r="N710" i="8"/>
  <c r="O710" i="8" s="1"/>
  <c r="N715" i="8"/>
  <c r="O715" i="8" s="1"/>
  <c r="N728" i="8"/>
  <c r="O728" i="8" s="1"/>
  <c r="N734" i="8"/>
  <c r="O734" i="8" s="1"/>
  <c r="N742" i="8"/>
  <c r="O742" i="8" s="1"/>
  <c r="N747" i="8"/>
  <c r="O747" i="8" s="1"/>
  <c r="N752" i="8"/>
  <c r="O752" i="8" s="1"/>
  <c r="N760" i="8"/>
  <c r="O760" i="8" s="1"/>
  <c r="N766" i="8"/>
  <c r="O766" i="8" s="1"/>
  <c r="N768" i="8"/>
  <c r="O768" i="8" s="1"/>
  <c r="N774" i="8"/>
  <c r="O774" i="8" s="1"/>
  <c r="N782" i="8"/>
  <c r="O782" i="8" s="1"/>
  <c r="N787" i="8"/>
  <c r="O787" i="8" s="1"/>
  <c r="N790" i="8"/>
  <c r="O790" i="8" s="1"/>
  <c r="N795" i="8"/>
  <c r="O795" i="8" s="1"/>
  <c r="N803" i="8"/>
  <c r="O803" i="8" s="1"/>
  <c r="N808" i="8"/>
  <c r="O808" i="8" s="1"/>
  <c r="N811" i="8"/>
  <c r="O811" i="8" s="1"/>
  <c r="N816" i="8"/>
  <c r="O816" i="8" s="1"/>
  <c r="N824" i="8"/>
  <c r="O824" i="8" s="1"/>
  <c r="N830" i="8"/>
  <c r="O830" i="8" s="1"/>
  <c r="N832" i="8"/>
  <c r="O832" i="8" s="1"/>
  <c r="N838" i="8"/>
  <c r="O838" i="8" s="1"/>
  <c r="N846" i="8"/>
  <c r="O846" i="8" s="1"/>
  <c r="N851" i="8"/>
  <c r="O851" i="8" s="1"/>
  <c r="N854" i="8"/>
  <c r="O854" i="8" s="1"/>
  <c r="N859" i="8"/>
  <c r="O859" i="8" s="1"/>
  <c r="N867" i="8"/>
  <c r="O867" i="8" s="1"/>
  <c r="N872" i="8"/>
  <c r="O872" i="8" s="1"/>
  <c r="N875" i="8"/>
  <c r="O875" i="8" s="1"/>
  <c r="N880" i="8"/>
  <c r="O880" i="8" s="1"/>
  <c r="N888" i="8"/>
  <c r="O888" i="8" s="1"/>
  <c r="N894" i="8"/>
  <c r="O894" i="8" s="1"/>
  <c r="N896" i="8"/>
  <c r="O896" i="8" s="1"/>
  <c r="N902" i="8"/>
  <c r="O902" i="8" s="1"/>
  <c r="N928" i="8"/>
  <c r="O928" i="8" s="1"/>
  <c r="N935" i="8"/>
  <c r="O935" i="8" s="1"/>
  <c r="N1015" i="8"/>
  <c r="O1015" i="8" s="1"/>
  <c r="N54" i="8"/>
  <c r="O54" i="8" s="1"/>
  <c r="N56" i="8"/>
  <c r="O56" i="8" s="1"/>
  <c r="N58" i="8"/>
  <c r="O58" i="8" s="1"/>
  <c r="N60" i="8"/>
  <c r="O60" i="8" s="1"/>
  <c r="N70" i="8"/>
  <c r="O70" i="8" s="1"/>
  <c r="N72" i="8"/>
  <c r="O72" i="8" s="1"/>
  <c r="N96" i="8"/>
  <c r="O96" i="8" s="1"/>
  <c r="N130" i="8"/>
  <c r="O130" i="8" s="1"/>
  <c r="N132" i="8"/>
  <c r="O132" i="8" s="1"/>
  <c r="N159" i="8"/>
  <c r="O159" i="8" s="1"/>
  <c r="N166" i="8"/>
  <c r="O166" i="8" s="1"/>
  <c r="N182" i="8"/>
  <c r="O182" i="8" s="1"/>
  <c r="N184" i="8"/>
  <c r="O184" i="8" s="1"/>
  <c r="N186" i="8"/>
  <c r="O186" i="8" s="1"/>
  <c r="N188" i="8"/>
  <c r="O188" i="8" s="1"/>
  <c r="N198" i="8"/>
  <c r="O198" i="8" s="1"/>
  <c r="N200" i="8"/>
  <c r="O200" i="8" s="1"/>
  <c r="N224" i="8"/>
  <c r="O224" i="8" s="1"/>
  <c r="N263" i="8"/>
  <c r="O263" i="8" s="1"/>
  <c r="N311" i="8"/>
  <c r="O311" i="8" s="1"/>
  <c r="N343" i="8"/>
  <c r="O343" i="8" s="1"/>
  <c r="N375" i="8"/>
  <c r="O375" i="8" s="1"/>
  <c r="N407" i="8"/>
  <c r="O407" i="8" s="1"/>
  <c r="N431" i="8"/>
  <c r="O431" i="8" s="1"/>
  <c r="N434" i="8"/>
  <c r="O434" i="8" s="1"/>
  <c r="N443" i="8"/>
  <c r="O443" i="8" s="1"/>
  <c r="N450" i="8"/>
  <c r="O450" i="8" s="1"/>
  <c r="N462" i="8"/>
  <c r="O462" i="8" s="1"/>
  <c r="N464" i="8"/>
  <c r="O464" i="8" s="1"/>
  <c r="N471" i="8"/>
  <c r="O471" i="8" s="1"/>
  <c r="N474" i="8"/>
  <c r="O474" i="8" s="1"/>
  <c r="N79" i="8"/>
  <c r="O79" i="8" s="1"/>
  <c r="N106" i="8"/>
  <c r="O106" i="8" s="1"/>
  <c r="N127" i="8"/>
  <c r="O127" i="8" s="1"/>
  <c r="N144" i="8"/>
  <c r="O144" i="8" s="1"/>
  <c r="N167" i="8"/>
  <c r="O167" i="8" s="1"/>
  <c r="N199" i="8"/>
  <c r="O199" i="8" s="1"/>
  <c r="N204" i="8"/>
  <c r="O204" i="8" s="1"/>
  <c r="N210" i="8"/>
  <c r="O210" i="8" s="1"/>
  <c r="N246" i="8"/>
  <c r="O246" i="8" s="1"/>
  <c r="N254" i="8"/>
  <c r="O254" i="8" s="1"/>
  <c r="N270" i="8"/>
  <c r="O270" i="8" s="1"/>
  <c r="N278" i="8"/>
  <c r="O278" i="8" s="1"/>
  <c r="N286" i="8"/>
  <c r="O286" i="8" s="1"/>
  <c r="N294" i="8"/>
  <c r="O294" i="8" s="1"/>
  <c r="N302" i="8"/>
  <c r="O302" i="8" s="1"/>
  <c r="N318" i="8"/>
  <c r="O318" i="8" s="1"/>
  <c r="N324" i="8"/>
  <c r="O324" i="8" s="1"/>
  <c r="N328" i="8"/>
  <c r="O328" i="8" s="1"/>
  <c r="N336" i="8"/>
  <c r="O336" i="8" s="1"/>
  <c r="N342" i="8"/>
  <c r="O342" i="8" s="1"/>
  <c r="N350" i="8"/>
  <c r="O350" i="8" s="1"/>
  <c r="N356" i="8"/>
  <c r="O356" i="8" s="1"/>
  <c r="N360" i="8"/>
  <c r="O360" i="8" s="1"/>
  <c r="N368" i="8"/>
  <c r="O368" i="8" s="1"/>
  <c r="N374" i="8"/>
  <c r="O374" i="8" s="1"/>
  <c r="N382" i="8"/>
  <c r="O382" i="8" s="1"/>
  <c r="N390" i="8"/>
  <c r="O390" i="8" s="1"/>
  <c r="N392" i="8"/>
  <c r="O392" i="8" s="1"/>
  <c r="N400" i="8"/>
  <c r="O400" i="8" s="1"/>
  <c r="N406" i="8"/>
  <c r="O406" i="8" s="1"/>
  <c r="N408" i="8"/>
  <c r="O408" i="8" s="1"/>
  <c r="N416" i="8"/>
  <c r="O416" i="8" s="1"/>
  <c r="N424" i="8"/>
  <c r="O424" i="8" s="1"/>
  <c r="N39" i="8"/>
  <c r="O39" i="8" s="1"/>
  <c r="N43" i="8"/>
  <c r="O43" i="8" s="1"/>
  <c r="N55" i="8"/>
  <c r="O55" i="8" s="1"/>
  <c r="N64" i="8"/>
  <c r="O64" i="8" s="1"/>
  <c r="N71" i="8"/>
  <c r="O71" i="8" s="1"/>
  <c r="N76" i="8"/>
  <c r="O76" i="8" s="1"/>
  <c r="N82" i="8"/>
  <c r="O82" i="8" s="1"/>
  <c r="N91" i="8"/>
  <c r="O91" i="8" s="1"/>
  <c r="N108" i="8"/>
  <c r="O108" i="8" s="1"/>
  <c r="N136" i="8"/>
  <c r="O136" i="8" s="1"/>
  <c r="N156" i="8"/>
  <c r="O156" i="8" s="1"/>
  <c r="N171" i="8"/>
  <c r="O171" i="8" s="1"/>
  <c r="N183" i="8"/>
  <c r="O183" i="8" s="1"/>
  <c r="N192" i="8"/>
  <c r="O192" i="8" s="1"/>
  <c r="N207" i="8"/>
  <c r="O207" i="8" s="1"/>
  <c r="N212" i="8"/>
  <c r="O212" i="8" s="1"/>
  <c r="N219" i="8"/>
  <c r="O219" i="8" s="1"/>
  <c r="N236" i="8"/>
  <c r="O236" i="8" s="1"/>
  <c r="N248" i="8"/>
  <c r="O248" i="8" s="1"/>
  <c r="N262" i="8"/>
  <c r="O262" i="8" s="1"/>
  <c r="N264" i="8"/>
  <c r="O264" i="8" s="1"/>
  <c r="N272" i="8"/>
  <c r="O272" i="8" s="1"/>
  <c r="N280" i="8"/>
  <c r="O280" i="8" s="1"/>
  <c r="N288" i="8"/>
  <c r="O288" i="8" s="1"/>
  <c r="N296" i="8"/>
  <c r="O296" i="8" s="1"/>
  <c r="N306" i="8"/>
  <c r="O306" i="8" s="1"/>
  <c r="N310" i="8"/>
  <c r="O310" i="8" s="1"/>
  <c r="N312" i="8"/>
  <c r="O312" i="8" s="1"/>
  <c r="N326" i="8"/>
  <c r="O326" i="8" s="1"/>
  <c r="N334" i="8"/>
  <c r="O334" i="8" s="1"/>
  <c r="N338" i="8"/>
  <c r="O338" i="8" s="1"/>
  <c r="N352" i="8"/>
  <c r="O352" i="8" s="1"/>
  <c r="N358" i="8"/>
  <c r="O358" i="8" s="1"/>
  <c r="N366" i="8"/>
  <c r="O366" i="8" s="1"/>
  <c r="N370" i="8"/>
  <c r="O370" i="8" s="1"/>
  <c r="N388" i="8"/>
  <c r="O388" i="8" s="1"/>
  <c r="N398" i="8"/>
  <c r="O398" i="8" s="1"/>
  <c r="N402" i="8"/>
  <c r="O402" i="8" s="1"/>
  <c r="N414" i="8"/>
  <c r="O414" i="8" s="1"/>
  <c r="N420" i="8"/>
  <c r="O420" i="8" s="1"/>
  <c r="N422" i="8"/>
  <c r="O422" i="8" s="1"/>
  <c r="N454" i="8"/>
  <c r="O454" i="8" s="1"/>
  <c r="N498" i="8"/>
  <c r="O498" i="8" s="1"/>
  <c r="N519" i="8"/>
  <c r="O519" i="8" s="1"/>
  <c r="N527" i="8"/>
  <c r="O527" i="8" s="1"/>
  <c r="N534" i="8"/>
  <c r="O534" i="8" s="1"/>
  <c r="N595" i="8"/>
  <c r="O595" i="8" s="1"/>
  <c r="N607" i="8"/>
  <c r="O607" i="8" s="1"/>
  <c r="N31" i="8"/>
  <c r="O31" i="8" s="1"/>
  <c r="N67" i="8"/>
  <c r="O67" i="8" s="1"/>
  <c r="N87" i="8"/>
  <c r="O87" i="8" s="1"/>
  <c r="N195" i="8"/>
  <c r="O195" i="8" s="1"/>
  <c r="N215" i="8"/>
  <c r="O215" i="8" s="1"/>
  <c r="N466" i="8"/>
  <c r="O466" i="8" s="1"/>
  <c r="N490" i="8"/>
  <c r="O490" i="8" s="1"/>
  <c r="N524" i="8"/>
  <c r="O524" i="8" s="1"/>
  <c r="N539" i="8"/>
  <c r="O539" i="8" s="1"/>
  <c r="N548" i="8"/>
  <c r="O548" i="8" s="1"/>
  <c r="N580" i="8"/>
  <c r="O580" i="8" s="1"/>
  <c r="N619" i="8"/>
  <c r="O619" i="8" s="1"/>
  <c r="N95" i="8"/>
  <c r="O95" i="8" s="1"/>
  <c r="N430" i="8"/>
  <c r="O430" i="8" s="1"/>
  <c r="N442" i="8"/>
  <c r="O442" i="8" s="1"/>
  <c r="N131" i="8"/>
  <c r="O131" i="8" s="1"/>
  <c r="N223" i="8"/>
  <c r="O223" i="8" s="1"/>
  <c r="N68" i="8"/>
  <c r="O68" i="8" s="1"/>
  <c r="N102" i="8"/>
  <c r="O102" i="8" s="1"/>
  <c r="N104" i="8"/>
  <c r="O104" i="8" s="1"/>
  <c r="N118" i="8"/>
  <c r="O118" i="8" s="1"/>
  <c r="N120" i="8"/>
  <c r="O120" i="8" s="1"/>
  <c r="N134" i="8"/>
  <c r="O134" i="8" s="1"/>
  <c r="N160" i="8"/>
  <c r="O160" i="8" s="1"/>
  <c r="N196" i="8"/>
  <c r="O196" i="8" s="1"/>
  <c r="N230" i="8"/>
  <c r="O230" i="8" s="1"/>
  <c r="N232" i="8"/>
  <c r="O232" i="8" s="1"/>
  <c r="N250" i="8"/>
  <c r="O250" i="8" s="1"/>
  <c r="N252" i="8"/>
  <c r="O252" i="8" s="1"/>
  <c r="N258" i="8"/>
  <c r="O258" i="8" s="1"/>
  <c r="N260" i="8"/>
  <c r="O260" i="8" s="1"/>
  <c r="N266" i="8"/>
  <c r="O266" i="8" s="1"/>
  <c r="N268" i="8"/>
  <c r="O268" i="8" s="1"/>
  <c r="N274" i="8"/>
  <c r="O274" i="8" s="1"/>
  <c r="N282" i="8"/>
  <c r="O282" i="8" s="1"/>
  <c r="N284" i="8"/>
  <c r="O284" i="8" s="1"/>
  <c r="N290" i="8"/>
  <c r="O290" i="8" s="1"/>
  <c r="N298" i="8"/>
  <c r="O298" i="8" s="1"/>
  <c r="N300" i="8"/>
  <c r="O300" i="8" s="1"/>
  <c r="N308" i="8"/>
  <c r="O308" i="8" s="1"/>
  <c r="N314" i="8"/>
  <c r="O314" i="8" s="1"/>
  <c r="N316" i="8"/>
  <c r="O316" i="8" s="1"/>
  <c r="N322" i="8"/>
  <c r="O322" i="8" s="1"/>
  <c r="N330" i="8"/>
  <c r="O330" i="8" s="1"/>
  <c r="N332" i="8"/>
  <c r="O332" i="8" s="1"/>
  <c r="N340" i="8"/>
  <c r="O340" i="8" s="1"/>
  <c r="N346" i="8"/>
  <c r="O346" i="8" s="1"/>
  <c r="N348" i="8"/>
  <c r="O348" i="8" s="1"/>
  <c r="N354" i="8"/>
  <c r="O354" i="8" s="1"/>
  <c r="N362" i="8"/>
  <c r="O362" i="8" s="1"/>
  <c r="N364" i="8"/>
  <c r="O364" i="8" s="1"/>
  <c r="N372" i="8"/>
  <c r="O372" i="8" s="1"/>
  <c r="N378" i="8"/>
  <c r="O378" i="8" s="1"/>
  <c r="N380" i="8"/>
  <c r="O380" i="8" s="1"/>
  <c r="N386" i="8"/>
  <c r="O386" i="8" s="1"/>
  <c r="N394" i="8"/>
  <c r="O394" i="8" s="1"/>
  <c r="N396" i="8"/>
  <c r="O396" i="8" s="1"/>
  <c r="N404" i="8"/>
  <c r="O404" i="8" s="1"/>
  <c r="N410" i="8"/>
  <c r="O410" i="8" s="1"/>
  <c r="N412" i="8"/>
  <c r="O412" i="8" s="1"/>
  <c r="N418" i="8"/>
  <c r="O418" i="8" s="1"/>
  <c r="N426" i="8"/>
  <c r="O426" i="8" s="1"/>
  <c r="N428" i="8"/>
  <c r="O428" i="8" s="1"/>
  <c r="N438" i="8"/>
  <c r="O438" i="8" s="1"/>
  <c r="N440" i="8"/>
  <c r="O440" i="8" s="1"/>
  <c r="N483" i="8"/>
  <c r="O483" i="8" s="1"/>
  <c r="N484" i="8"/>
  <c r="O484" i="8" s="1"/>
  <c r="N35" i="8"/>
  <c r="O35" i="8" s="1"/>
  <c r="N47" i="8"/>
  <c r="O47" i="8" s="1"/>
  <c r="N50" i="8"/>
  <c r="O50" i="8" s="1"/>
  <c r="N51" i="8"/>
  <c r="O51" i="8" s="1"/>
  <c r="N162" i="8"/>
  <c r="O162" i="8" s="1"/>
  <c r="N163" i="8"/>
  <c r="O163" i="8" s="1"/>
  <c r="N175" i="8"/>
  <c r="O175" i="8" s="1"/>
  <c r="N178" i="8"/>
  <c r="O178" i="8" s="1"/>
  <c r="N179" i="8"/>
  <c r="O179" i="8" s="1"/>
  <c r="K25" i="8"/>
  <c r="J25" i="8"/>
  <c r="L25" i="8"/>
  <c r="M25" i="8"/>
  <c r="K33" i="8"/>
  <c r="J33" i="8"/>
  <c r="L33" i="8"/>
  <c r="H33" i="8"/>
  <c r="K41" i="8"/>
  <c r="J41" i="8"/>
  <c r="L41" i="8"/>
  <c r="M41" i="8"/>
  <c r="K49" i="8"/>
  <c r="J49" i="8"/>
  <c r="L49" i="8"/>
  <c r="H49" i="8"/>
  <c r="K57" i="8"/>
  <c r="J57" i="8"/>
  <c r="L57" i="8"/>
  <c r="M57" i="8"/>
  <c r="K65" i="8"/>
  <c r="J65" i="8"/>
  <c r="L65" i="8"/>
  <c r="H65" i="8"/>
  <c r="K73" i="8"/>
  <c r="J73" i="8"/>
  <c r="L73" i="8"/>
  <c r="M73" i="8"/>
  <c r="K81" i="8"/>
  <c r="J81" i="8"/>
  <c r="L81" i="8"/>
  <c r="H81" i="8"/>
  <c r="K89" i="8"/>
  <c r="J89" i="8"/>
  <c r="L89" i="8"/>
  <c r="M89" i="8"/>
  <c r="K97" i="8"/>
  <c r="J97" i="8"/>
  <c r="L97" i="8"/>
  <c r="H97" i="8"/>
  <c r="K105" i="8"/>
  <c r="J105" i="8"/>
  <c r="L105" i="8"/>
  <c r="M105" i="8"/>
  <c r="K113" i="8"/>
  <c r="J113" i="8"/>
  <c r="L113" i="8"/>
  <c r="H113" i="8"/>
  <c r="K121" i="8"/>
  <c r="J121" i="8"/>
  <c r="L121" i="8"/>
  <c r="M121" i="8"/>
  <c r="K129" i="8"/>
  <c r="J129" i="8"/>
  <c r="L129" i="8"/>
  <c r="H129" i="8"/>
  <c r="K137" i="8"/>
  <c r="J137" i="8"/>
  <c r="L137" i="8"/>
  <c r="M137" i="8"/>
  <c r="K141" i="8"/>
  <c r="J141" i="8"/>
  <c r="H141" i="8"/>
  <c r="L141" i="8"/>
  <c r="K149" i="8"/>
  <c r="J149" i="8"/>
  <c r="H149" i="8"/>
  <c r="K157" i="8"/>
  <c r="J157" i="8"/>
  <c r="H157" i="8"/>
  <c r="L157" i="8"/>
  <c r="K165" i="8"/>
  <c r="J165" i="8"/>
  <c r="H165" i="8"/>
  <c r="K173" i="8"/>
  <c r="J173" i="8"/>
  <c r="H173" i="8"/>
  <c r="L173" i="8"/>
  <c r="K185" i="8"/>
  <c r="J185" i="8"/>
  <c r="L185" i="8"/>
  <c r="M185" i="8"/>
  <c r="K193" i="8"/>
  <c r="J193" i="8"/>
  <c r="L193" i="8"/>
  <c r="H193" i="8"/>
  <c r="K197" i="8"/>
  <c r="J197" i="8"/>
  <c r="H197" i="8"/>
  <c r="K205" i="8"/>
  <c r="J205" i="8"/>
  <c r="H205" i="8"/>
  <c r="L205" i="8"/>
  <c r="K213" i="8"/>
  <c r="J213" i="8"/>
  <c r="H213" i="8"/>
  <c r="K221" i="8"/>
  <c r="J221" i="8"/>
  <c r="H221" i="8"/>
  <c r="L221" i="8"/>
  <c r="K229" i="8"/>
  <c r="J229" i="8"/>
  <c r="H229" i="8"/>
  <c r="K237" i="8"/>
  <c r="J237" i="8"/>
  <c r="H237" i="8"/>
  <c r="L237" i="8"/>
  <c r="K241" i="8"/>
  <c r="J241" i="8"/>
  <c r="L241" i="8"/>
  <c r="H241" i="8"/>
  <c r="M249" i="8"/>
  <c r="I249" i="8"/>
  <c r="H249" i="8"/>
  <c r="L249" i="8"/>
  <c r="M257" i="8"/>
  <c r="I257" i="8"/>
  <c r="H257" i="8"/>
  <c r="L257" i="8"/>
  <c r="M265" i="8"/>
  <c r="I265" i="8"/>
  <c r="H265" i="8"/>
  <c r="L265" i="8"/>
  <c r="M269" i="8"/>
  <c r="I269" i="8"/>
  <c r="K269" i="8"/>
  <c r="J269" i="8"/>
  <c r="M273" i="8"/>
  <c r="I273" i="8"/>
  <c r="H273" i="8"/>
  <c r="L273" i="8"/>
  <c r="M281" i="8"/>
  <c r="I281" i="8"/>
  <c r="H281" i="8"/>
  <c r="L281" i="8"/>
  <c r="K21" i="8"/>
  <c r="J21" i="8"/>
  <c r="H21" i="8"/>
  <c r="K29" i="8"/>
  <c r="J29" i="8"/>
  <c r="H29" i="8"/>
  <c r="L29" i="8"/>
  <c r="K37" i="8"/>
  <c r="J37" i="8"/>
  <c r="H37" i="8"/>
  <c r="K45" i="8"/>
  <c r="J45" i="8"/>
  <c r="H45" i="8"/>
  <c r="L45" i="8"/>
  <c r="K53" i="8"/>
  <c r="J53" i="8"/>
  <c r="H53" i="8"/>
  <c r="K61" i="8"/>
  <c r="J61" i="8"/>
  <c r="H61" i="8"/>
  <c r="L61" i="8"/>
  <c r="K69" i="8"/>
  <c r="J69" i="8"/>
  <c r="H69" i="8"/>
  <c r="K77" i="8"/>
  <c r="J77" i="8"/>
  <c r="H77" i="8"/>
  <c r="L77" i="8"/>
  <c r="K85" i="8"/>
  <c r="J85" i="8"/>
  <c r="H85" i="8"/>
  <c r="K93" i="8"/>
  <c r="J93" i="8"/>
  <c r="H93" i="8"/>
  <c r="L93" i="8"/>
  <c r="K101" i="8"/>
  <c r="J101" i="8"/>
  <c r="H101" i="8"/>
  <c r="K109" i="8"/>
  <c r="J109" i="8"/>
  <c r="H109" i="8"/>
  <c r="L109" i="8"/>
  <c r="K117" i="8"/>
  <c r="J117" i="8"/>
  <c r="H117" i="8"/>
  <c r="K125" i="8"/>
  <c r="J125" i="8"/>
  <c r="H125" i="8"/>
  <c r="L125" i="8"/>
  <c r="K133" i="8"/>
  <c r="J133" i="8"/>
  <c r="H133" i="8"/>
  <c r="K145" i="8"/>
  <c r="J145" i="8"/>
  <c r="L145" i="8"/>
  <c r="H145" i="8"/>
  <c r="K153" i="8"/>
  <c r="J153" i="8"/>
  <c r="L153" i="8"/>
  <c r="M153" i="8"/>
  <c r="K161" i="8"/>
  <c r="J161" i="8"/>
  <c r="L161" i="8"/>
  <c r="H161" i="8"/>
  <c r="K169" i="8"/>
  <c r="J169" i="8"/>
  <c r="L169" i="8"/>
  <c r="M169" i="8"/>
  <c r="K177" i="8"/>
  <c r="J177" i="8"/>
  <c r="L177" i="8"/>
  <c r="H177" i="8"/>
  <c r="K181" i="8"/>
  <c r="J181" i="8"/>
  <c r="H181" i="8"/>
  <c r="K189" i="8"/>
  <c r="J189" i="8"/>
  <c r="H189" i="8"/>
  <c r="L189" i="8"/>
  <c r="K201" i="8"/>
  <c r="J201" i="8"/>
  <c r="L201" i="8"/>
  <c r="M201" i="8"/>
  <c r="K209" i="8"/>
  <c r="J209" i="8"/>
  <c r="L209" i="8"/>
  <c r="H209" i="8"/>
  <c r="K217" i="8"/>
  <c r="J217" i="8"/>
  <c r="L217" i="8"/>
  <c r="M217" i="8"/>
  <c r="K225" i="8"/>
  <c r="J225" i="8"/>
  <c r="L225" i="8"/>
  <c r="H225" i="8"/>
  <c r="K233" i="8"/>
  <c r="J233" i="8"/>
  <c r="L233" i="8"/>
  <c r="M233" i="8"/>
  <c r="M245" i="8"/>
  <c r="K245" i="8"/>
  <c r="J245" i="8"/>
  <c r="H245" i="8"/>
  <c r="M253" i="8"/>
  <c r="I253" i="8"/>
  <c r="K253" i="8"/>
  <c r="J253" i="8"/>
  <c r="M261" i="8"/>
  <c r="I261" i="8"/>
  <c r="K261" i="8"/>
  <c r="J261" i="8"/>
  <c r="M277" i="8"/>
  <c r="I277" i="8"/>
  <c r="K277" i="8"/>
  <c r="J277" i="8"/>
  <c r="I21" i="8"/>
  <c r="M53" i="8"/>
  <c r="I57" i="8"/>
  <c r="M61" i="8"/>
  <c r="M65" i="8"/>
  <c r="L69" i="8"/>
  <c r="H73" i="8"/>
  <c r="I77" i="8"/>
  <c r="I81" i="8"/>
  <c r="I85" i="8"/>
  <c r="M117" i="8"/>
  <c r="I121" i="8"/>
  <c r="M125" i="8"/>
  <c r="M129" i="8"/>
  <c r="L133" i="8"/>
  <c r="H137" i="8"/>
  <c r="I141" i="8"/>
  <c r="I145" i="8"/>
  <c r="I149" i="8"/>
  <c r="M181" i="8"/>
  <c r="I185" i="8"/>
  <c r="M189" i="8"/>
  <c r="M193" i="8"/>
  <c r="L197" i="8"/>
  <c r="H201" i="8"/>
  <c r="I205" i="8"/>
  <c r="I209" i="8"/>
  <c r="I213" i="8"/>
  <c r="L21" i="8"/>
  <c r="N22" i="8"/>
  <c r="O22" i="8" s="1"/>
  <c r="N24" i="8"/>
  <c r="O24" i="8" s="1"/>
  <c r="H25" i="8"/>
  <c r="I29" i="8"/>
  <c r="I33" i="8"/>
  <c r="I37" i="8"/>
  <c r="M69" i="8"/>
  <c r="I73" i="8"/>
  <c r="M77" i="8"/>
  <c r="M81" i="8"/>
  <c r="L85" i="8"/>
  <c r="N86" i="8"/>
  <c r="O86" i="8" s="1"/>
  <c r="N88" i="8"/>
  <c r="O88" i="8" s="1"/>
  <c r="H89" i="8"/>
  <c r="I93" i="8"/>
  <c r="I97" i="8"/>
  <c r="I101" i="8"/>
  <c r="M133" i="8"/>
  <c r="I137" i="8"/>
  <c r="M141" i="8"/>
  <c r="M145" i="8"/>
  <c r="L149" i="8"/>
  <c r="N150" i="8"/>
  <c r="O150" i="8" s="1"/>
  <c r="N152" i="8"/>
  <c r="O152" i="8" s="1"/>
  <c r="H153" i="8"/>
  <c r="I157" i="8"/>
  <c r="I161" i="8"/>
  <c r="I165" i="8"/>
  <c r="M197" i="8"/>
  <c r="I201" i="8"/>
  <c r="M205" i="8"/>
  <c r="M209" i="8"/>
  <c r="L213" i="8"/>
  <c r="N214" i="8"/>
  <c r="O214" i="8" s="1"/>
  <c r="N216" i="8"/>
  <c r="O216" i="8" s="1"/>
  <c r="H217" i="8"/>
  <c r="I221" i="8"/>
  <c r="I225" i="8"/>
  <c r="I229" i="8"/>
  <c r="N30" i="8"/>
  <c r="O30" i="8" s="1"/>
  <c r="N32" i="8"/>
  <c r="O32" i="8" s="1"/>
  <c r="N46" i="8"/>
  <c r="O46" i="8" s="1"/>
  <c r="N62" i="8"/>
  <c r="O62" i="8" s="1"/>
  <c r="N78" i="8"/>
  <c r="O78" i="8" s="1"/>
  <c r="N94" i="8"/>
  <c r="O94" i="8" s="1"/>
  <c r="N110" i="8"/>
  <c r="O110" i="8" s="1"/>
  <c r="N126" i="8"/>
  <c r="O126" i="8" s="1"/>
  <c r="N142" i="8"/>
  <c r="O142" i="8" s="1"/>
  <c r="N158" i="8"/>
  <c r="O158" i="8" s="1"/>
  <c r="N174" i="8"/>
  <c r="O174" i="8" s="1"/>
  <c r="N190" i="8"/>
  <c r="O190" i="8" s="1"/>
  <c r="N206" i="8"/>
  <c r="O206" i="8" s="1"/>
  <c r="N222" i="8"/>
  <c r="O222" i="8" s="1"/>
  <c r="N238" i="8"/>
  <c r="O238" i="8" s="1"/>
  <c r="M285" i="8"/>
  <c r="I285" i="8"/>
  <c r="K285" i="8"/>
  <c r="J285" i="8"/>
  <c r="M289" i="8"/>
  <c r="I289" i="8"/>
  <c r="H289" i="8"/>
  <c r="L289" i="8"/>
  <c r="M293" i="8"/>
  <c r="I293" i="8"/>
  <c r="K293" i="8"/>
  <c r="J293" i="8"/>
  <c r="M297" i="8"/>
  <c r="I297" i="8"/>
  <c r="H297" i="8"/>
  <c r="L297" i="8"/>
  <c r="M301" i="8"/>
  <c r="I301" i="8"/>
  <c r="K301" i="8"/>
  <c r="J301" i="8"/>
  <c r="M305" i="8"/>
  <c r="I305" i="8"/>
  <c r="H305" i="8"/>
  <c r="L305" i="8"/>
  <c r="M309" i="8"/>
  <c r="I309" i="8"/>
  <c r="K309" i="8"/>
  <c r="J309" i="8"/>
  <c r="M313" i="8"/>
  <c r="I313" i="8"/>
  <c r="H313" i="8"/>
  <c r="L313" i="8"/>
  <c r="M317" i="8"/>
  <c r="I317" i="8"/>
  <c r="K317" i="8"/>
  <c r="J317" i="8"/>
  <c r="M321" i="8"/>
  <c r="I321" i="8"/>
  <c r="H321" i="8"/>
  <c r="L321" i="8"/>
  <c r="M325" i="8"/>
  <c r="I325" i="8"/>
  <c r="K325" i="8"/>
  <c r="J325" i="8"/>
  <c r="M329" i="8"/>
  <c r="I329" i="8"/>
  <c r="H329" i="8"/>
  <c r="L329" i="8"/>
  <c r="M333" i="8"/>
  <c r="I333" i="8"/>
  <c r="K333" i="8"/>
  <c r="J333" i="8"/>
  <c r="M337" i="8"/>
  <c r="I337" i="8"/>
  <c r="H337" i="8"/>
  <c r="L337" i="8"/>
  <c r="M341" i="8"/>
  <c r="I341" i="8"/>
  <c r="K341" i="8"/>
  <c r="J341" i="8"/>
  <c r="M345" i="8"/>
  <c r="I345" i="8"/>
  <c r="H345" i="8"/>
  <c r="L345" i="8"/>
  <c r="M349" i="8"/>
  <c r="I349" i="8"/>
  <c r="K349" i="8"/>
  <c r="J349" i="8"/>
  <c r="M353" i="8"/>
  <c r="I353" i="8"/>
  <c r="H353" i="8"/>
  <c r="L353" i="8"/>
  <c r="M357" i="8"/>
  <c r="I357" i="8"/>
  <c r="K357" i="8"/>
  <c r="J357" i="8"/>
  <c r="M361" i="8"/>
  <c r="I361" i="8"/>
  <c r="H361" i="8"/>
  <c r="L361" i="8"/>
  <c r="M365" i="8"/>
  <c r="I365" i="8"/>
  <c r="K365" i="8"/>
  <c r="J365" i="8"/>
  <c r="M369" i="8"/>
  <c r="I369" i="8"/>
  <c r="H369" i="8"/>
  <c r="L369" i="8"/>
  <c r="M373" i="8"/>
  <c r="I373" i="8"/>
  <c r="K373" i="8"/>
  <c r="J373" i="8"/>
  <c r="M377" i="8"/>
  <c r="I377" i="8"/>
  <c r="H377" i="8"/>
  <c r="L377" i="8"/>
  <c r="M381" i="8"/>
  <c r="I381" i="8"/>
  <c r="K381" i="8"/>
  <c r="J381" i="8"/>
  <c r="M385" i="8"/>
  <c r="I385" i="8"/>
  <c r="H385" i="8"/>
  <c r="L385" i="8"/>
  <c r="M389" i="8"/>
  <c r="I389" i="8"/>
  <c r="K389" i="8"/>
  <c r="J389" i="8"/>
  <c r="M393" i="8"/>
  <c r="I393" i="8"/>
  <c r="H393" i="8"/>
  <c r="L393" i="8"/>
  <c r="M397" i="8"/>
  <c r="I397" i="8"/>
  <c r="K397" i="8"/>
  <c r="J397" i="8"/>
  <c r="M401" i="8"/>
  <c r="I401" i="8"/>
  <c r="H401" i="8"/>
  <c r="L401" i="8"/>
  <c r="M405" i="8"/>
  <c r="I405" i="8"/>
  <c r="K405" i="8"/>
  <c r="J405" i="8"/>
  <c r="M409" i="8"/>
  <c r="I409" i="8"/>
  <c r="H409" i="8"/>
  <c r="L409" i="8"/>
  <c r="M413" i="8"/>
  <c r="I413" i="8"/>
  <c r="K413" i="8"/>
  <c r="J413" i="8"/>
  <c r="M417" i="8"/>
  <c r="I417" i="8"/>
  <c r="H417" i="8"/>
  <c r="L417" i="8"/>
  <c r="M421" i="8"/>
  <c r="I421" i="8"/>
  <c r="K421" i="8"/>
  <c r="J421" i="8"/>
  <c r="M425" i="8"/>
  <c r="I425" i="8"/>
  <c r="H425" i="8"/>
  <c r="L425" i="8"/>
  <c r="J429" i="8"/>
  <c r="M429" i="8"/>
  <c r="I429" i="8"/>
  <c r="L429" i="8"/>
  <c r="K429" i="8"/>
  <c r="J433" i="8"/>
  <c r="M433" i="8"/>
  <c r="I433" i="8"/>
  <c r="K433" i="8"/>
  <c r="H433" i="8"/>
  <c r="J437" i="8"/>
  <c r="M437" i="8"/>
  <c r="I437" i="8"/>
  <c r="H437" i="8"/>
  <c r="J441" i="8"/>
  <c r="M441" i="8"/>
  <c r="I441" i="8"/>
  <c r="L441" i="8"/>
  <c r="L445" i="8"/>
  <c r="H445" i="8"/>
  <c r="K445" i="8"/>
  <c r="J445" i="8"/>
  <c r="M445" i="8"/>
  <c r="L449" i="8"/>
  <c r="H449" i="8"/>
  <c r="I449" i="8"/>
  <c r="M449" i="8"/>
  <c r="K449" i="8"/>
  <c r="L453" i="8"/>
  <c r="H453" i="8"/>
  <c r="K453" i="8"/>
  <c r="J453" i="8"/>
  <c r="M453" i="8"/>
  <c r="L457" i="8"/>
  <c r="H457" i="8"/>
  <c r="I457" i="8"/>
  <c r="M457" i="8"/>
  <c r="K457" i="8"/>
  <c r="L461" i="8"/>
  <c r="H461" i="8"/>
  <c r="K461" i="8"/>
  <c r="J461" i="8"/>
  <c r="M461" i="8"/>
  <c r="K465" i="8"/>
  <c r="L465" i="8"/>
  <c r="H465" i="8"/>
  <c r="I465" i="8"/>
  <c r="M465" i="8"/>
  <c r="K469" i="8"/>
  <c r="L469" i="8"/>
  <c r="H469" i="8"/>
  <c r="M469" i="8"/>
  <c r="J469" i="8"/>
  <c r="K473" i="8"/>
  <c r="L473" i="8"/>
  <c r="H473" i="8"/>
  <c r="M473" i="8"/>
  <c r="J473" i="8"/>
  <c r="K477" i="8"/>
  <c r="L477" i="8"/>
  <c r="H477" i="8"/>
  <c r="J477" i="8"/>
  <c r="I477" i="8"/>
  <c r="K481" i="8"/>
  <c r="L481" i="8"/>
  <c r="H481" i="8"/>
  <c r="I481" i="8"/>
  <c r="J481" i="8"/>
  <c r="K485" i="8"/>
  <c r="L485" i="8"/>
  <c r="H485" i="8"/>
  <c r="M485" i="8"/>
  <c r="I485" i="8"/>
  <c r="K489" i="8"/>
  <c r="L489" i="8"/>
  <c r="H489" i="8"/>
  <c r="M489" i="8"/>
  <c r="J489" i="8"/>
  <c r="I489" i="8"/>
  <c r="K493" i="8"/>
  <c r="L493" i="8"/>
  <c r="H493" i="8"/>
  <c r="J493" i="8"/>
  <c r="I493" i="8"/>
  <c r="M493" i="8"/>
  <c r="K497" i="8"/>
  <c r="L497" i="8"/>
  <c r="H497" i="8"/>
  <c r="I497" i="8"/>
  <c r="M497" i="8"/>
  <c r="K501" i="8"/>
  <c r="L501" i="8"/>
  <c r="H501" i="8"/>
  <c r="M501" i="8"/>
  <c r="J501" i="8"/>
  <c r="K505" i="8"/>
  <c r="L505" i="8"/>
  <c r="H505" i="8"/>
  <c r="M505" i="8"/>
  <c r="J505" i="8"/>
  <c r="K509" i="8"/>
  <c r="L509" i="8"/>
  <c r="H509" i="8"/>
  <c r="J509" i="8"/>
  <c r="I509" i="8"/>
  <c r="K513" i="8"/>
  <c r="L513" i="8"/>
  <c r="H513" i="8"/>
  <c r="I513" i="8"/>
  <c r="J513" i="8"/>
  <c r="K517" i="8"/>
  <c r="L517" i="8"/>
  <c r="H517" i="8"/>
  <c r="M517" i="8"/>
  <c r="I517" i="8"/>
  <c r="K521" i="8"/>
  <c r="L521" i="8"/>
  <c r="H521" i="8"/>
  <c r="M521" i="8"/>
  <c r="J521" i="8"/>
  <c r="I521" i="8"/>
  <c r="K525" i="8"/>
  <c r="L525" i="8"/>
  <c r="H525" i="8"/>
  <c r="J525" i="8"/>
  <c r="I525" i="8"/>
  <c r="M525" i="8"/>
  <c r="K529" i="8"/>
  <c r="L529" i="8"/>
  <c r="H529" i="8"/>
  <c r="I529" i="8"/>
  <c r="M529" i="8"/>
  <c r="K533" i="8"/>
  <c r="L533" i="8"/>
  <c r="H533" i="8"/>
  <c r="M533" i="8"/>
  <c r="J533" i="8"/>
  <c r="K537" i="8"/>
  <c r="L537" i="8"/>
  <c r="H537" i="8"/>
  <c r="M537" i="8"/>
  <c r="J537" i="8"/>
  <c r="K541" i="8"/>
  <c r="L541" i="8"/>
  <c r="H541" i="8"/>
  <c r="J541" i="8"/>
  <c r="I541" i="8"/>
  <c r="K545" i="8"/>
  <c r="L545" i="8"/>
  <c r="H545" i="8"/>
  <c r="I545" i="8"/>
  <c r="J545" i="8"/>
  <c r="K549" i="8"/>
  <c r="L549" i="8"/>
  <c r="H549" i="8"/>
  <c r="M549" i="8"/>
  <c r="I549" i="8"/>
  <c r="K553" i="8"/>
  <c r="L553" i="8"/>
  <c r="H553" i="8"/>
  <c r="M553" i="8"/>
  <c r="J553" i="8"/>
  <c r="I553" i="8"/>
  <c r="K557" i="8"/>
  <c r="L557" i="8"/>
  <c r="H557" i="8"/>
  <c r="J557" i="8"/>
  <c r="I557" i="8"/>
  <c r="M557" i="8"/>
  <c r="K561" i="8"/>
  <c r="L561" i="8"/>
  <c r="H561" i="8"/>
  <c r="I561" i="8"/>
  <c r="M561" i="8"/>
  <c r="K565" i="8"/>
  <c r="L565" i="8"/>
  <c r="H565" i="8"/>
  <c r="M565" i="8"/>
  <c r="J565" i="8"/>
  <c r="K569" i="8"/>
  <c r="L569" i="8"/>
  <c r="H569" i="8"/>
  <c r="M569" i="8"/>
  <c r="J569" i="8"/>
  <c r="K573" i="8"/>
  <c r="L573" i="8"/>
  <c r="H573" i="8"/>
  <c r="J573" i="8"/>
  <c r="I573" i="8"/>
  <c r="K577" i="8"/>
  <c r="L577" i="8"/>
  <c r="H577" i="8"/>
  <c r="I577" i="8"/>
  <c r="J577" i="8"/>
  <c r="K581" i="8"/>
  <c r="L581" i="8"/>
  <c r="H581" i="8"/>
  <c r="M581" i="8"/>
  <c r="I581" i="8"/>
  <c r="K585" i="8"/>
  <c r="L585" i="8"/>
  <c r="H585" i="8"/>
  <c r="M585" i="8"/>
  <c r="J585" i="8"/>
  <c r="I585" i="8"/>
  <c r="K589" i="8"/>
  <c r="L589" i="8"/>
  <c r="H589" i="8"/>
  <c r="J589" i="8"/>
  <c r="I589" i="8"/>
  <c r="M589" i="8"/>
  <c r="K593" i="8"/>
  <c r="L593" i="8"/>
  <c r="H593" i="8"/>
  <c r="I593" i="8"/>
  <c r="M593" i="8"/>
  <c r="K597" i="8"/>
  <c r="L597" i="8"/>
  <c r="H597" i="8"/>
  <c r="M597" i="8"/>
  <c r="J597" i="8"/>
  <c r="K601" i="8"/>
  <c r="L601" i="8"/>
  <c r="H601" i="8"/>
  <c r="M601" i="8"/>
  <c r="J601" i="8"/>
  <c r="K605" i="8"/>
  <c r="L605" i="8"/>
  <c r="H605" i="8"/>
  <c r="J605" i="8"/>
  <c r="I605" i="8"/>
  <c r="K609" i="8"/>
  <c r="L609" i="8"/>
  <c r="H609" i="8"/>
  <c r="I609" i="8"/>
  <c r="J609" i="8"/>
  <c r="K613" i="8"/>
  <c r="L613" i="8"/>
  <c r="M613" i="8"/>
  <c r="H613" i="8"/>
  <c r="I613" i="8"/>
  <c r="K617" i="8"/>
  <c r="M617" i="8"/>
  <c r="H617" i="8"/>
  <c r="I617" i="8"/>
  <c r="J617" i="8"/>
  <c r="K621" i="8"/>
  <c r="I621" i="8"/>
  <c r="J621" i="8"/>
  <c r="M621" i="8"/>
  <c r="H621" i="8"/>
  <c r="K625" i="8"/>
  <c r="J625" i="8"/>
  <c r="L625" i="8"/>
  <c r="M625" i="8"/>
  <c r="I625" i="8"/>
  <c r="H625" i="8"/>
  <c r="K629" i="8"/>
  <c r="L629" i="8"/>
  <c r="M629" i="8"/>
  <c r="H629" i="8"/>
  <c r="J629" i="8"/>
  <c r="I629" i="8"/>
  <c r="K633" i="8"/>
  <c r="M633" i="8"/>
  <c r="H633" i="8"/>
  <c r="I633" i="8"/>
  <c r="L633" i="8"/>
  <c r="J633" i="8"/>
  <c r="K637" i="8"/>
  <c r="J637" i="8"/>
  <c r="I637" i="8"/>
  <c r="L637" i="8"/>
  <c r="M637" i="8"/>
  <c r="H637" i="8"/>
  <c r="K641" i="8"/>
  <c r="J641" i="8"/>
  <c r="M641" i="8"/>
  <c r="H641" i="8"/>
  <c r="L641" i="8"/>
  <c r="I641" i="8"/>
  <c r="K645" i="8"/>
  <c r="J645" i="8"/>
  <c r="I645" i="8"/>
  <c r="L645" i="8"/>
  <c r="M645" i="8"/>
  <c r="H645" i="8"/>
  <c r="K649" i="8"/>
  <c r="J649" i="8"/>
  <c r="M649" i="8"/>
  <c r="H649" i="8"/>
  <c r="L649" i="8"/>
  <c r="I649" i="8"/>
  <c r="K653" i="8"/>
  <c r="J653" i="8"/>
  <c r="I653" i="8"/>
  <c r="L653" i="8"/>
  <c r="M653" i="8"/>
  <c r="H653" i="8"/>
  <c r="K657" i="8"/>
  <c r="J657" i="8"/>
  <c r="M657" i="8"/>
  <c r="H657" i="8"/>
  <c r="L657" i="8"/>
  <c r="I657" i="8"/>
  <c r="K661" i="8"/>
  <c r="J661" i="8"/>
  <c r="I661" i="8"/>
  <c r="L661" i="8"/>
  <c r="M661" i="8"/>
  <c r="H661" i="8"/>
  <c r="K665" i="8"/>
  <c r="J665" i="8"/>
  <c r="M665" i="8"/>
  <c r="H665" i="8"/>
  <c r="L665" i="8"/>
  <c r="I665" i="8"/>
  <c r="K669" i="8"/>
  <c r="J669" i="8"/>
  <c r="I669" i="8"/>
  <c r="L669" i="8"/>
  <c r="M669" i="8"/>
  <c r="H669" i="8"/>
  <c r="K673" i="8"/>
  <c r="J673" i="8"/>
  <c r="M673" i="8"/>
  <c r="H673" i="8"/>
  <c r="L673" i="8"/>
  <c r="I673" i="8"/>
  <c r="K677" i="8"/>
  <c r="J677" i="8"/>
  <c r="I677" i="8"/>
  <c r="L677" i="8"/>
  <c r="M677" i="8"/>
  <c r="H677" i="8"/>
  <c r="K681" i="8"/>
  <c r="J681" i="8"/>
  <c r="M681" i="8"/>
  <c r="H681" i="8"/>
  <c r="L681" i="8"/>
  <c r="I681" i="8"/>
  <c r="K685" i="8"/>
  <c r="J685" i="8"/>
  <c r="I685" i="8"/>
  <c r="L685" i="8"/>
  <c r="M685" i="8"/>
  <c r="H685" i="8"/>
  <c r="K689" i="8"/>
  <c r="J689" i="8"/>
  <c r="M689" i="8"/>
  <c r="H689" i="8"/>
  <c r="L689" i="8"/>
  <c r="I689" i="8"/>
  <c r="K693" i="8"/>
  <c r="J693" i="8"/>
  <c r="I693" i="8"/>
  <c r="L693" i="8"/>
  <c r="M693" i="8"/>
  <c r="H693" i="8"/>
  <c r="K697" i="8"/>
  <c r="J697" i="8"/>
  <c r="M697" i="8"/>
  <c r="H697" i="8"/>
  <c r="L697" i="8"/>
  <c r="I697" i="8"/>
  <c r="K701" i="8"/>
  <c r="J701" i="8"/>
  <c r="I701" i="8"/>
  <c r="L701" i="8"/>
  <c r="M701" i="8"/>
  <c r="H701" i="8"/>
  <c r="K705" i="8"/>
  <c r="J705" i="8"/>
  <c r="M705" i="8"/>
  <c r="H705" i="8"/>
  <c r="L705" i="8"/>
  <c r="I705" i="8"/>
  <c r="K709" i="8"/>
  <c r="J709" i="8"/>
  <c r="I709" i="8"/>
  <c r="L709" i="8"/>
  <c r="M709" i="8"/>
  <c r="H709" i="8"/>
  <c r="K713" i="8"/>
  <c r="J713" i="8"/>
  <c r="M713" i="8"/>
  <c r="H713" i="8"/>
  <c r="L713" i="8"/>
  <c r="I713" i="8"/>
  <c r="K717" i="8"/>
  <c r="J717" i="8"/>
  <c r="I717" i="8"/>
  <c r="L717" i="8"/>
  <c r="M717" i="8"/>
  <c r="H717" i="8"/>
  <c r="K721" i="8"/>
  <c r="J721" i="8"/>
  <c r="M721" i="8"/>
  <c r="H721" i="8"/>
  <c r="L721" i="8"/>
  <c r="I721" i="8"/>
  <c r="K725" i="8"/>
  <c r="J725" i="8"/>
  <c r="I725" i="8"/>
  <c r="L725" i="8"/>
  <c r="M725" i="8"/>
  <c r="H725" i="8"/>
  <c r="K729" i="8"/>
  <c r="J729" i="8"/>
  <c r="M729" i="8"/>
  <c r="H729" i="8"/>
  <c r="L729" i="8"/>
  <c r="I729" i="8"/>
  <c r="K733" i="8"/>
  <c r="J733" i="8"/>
  <c r="I733" i="8"/>
  <c r="L733" i="8"/>
  <c r="M733" i="8"/>
  <c r="H733" i="8"/>
  <c r="K737" i="8"/>
  <c r="J737" i="8"/>
  <c r="M737" i="8"/>
  <c r="H737" i="8"/>
  <c r="L737" i="8"/>
  <c r="I737" i="8"/>
  <c r="K741" i="8"/>
  <c r="J741" i="8"/>
  <c r="I741" i="8"/>
  <c r="L741" i="8"/>
  <c r="M741" i="8"/>
  <c r="H741" i="8"/>
  <c r="K745" i="8"/>
  <c r="J745" i="8"/>
  <c r="M745" i="8"/>
  <c r="H745" i="8"/>
  <c r="L745" i="8"/>
  <c r="I745" i="8"/>
  <c r="K749" i="8"/>
  <c r="J749" i="8"/>
  <c r="I749" i="8"/>
  <c r="L749" i="8"/>
  <c r="M749" i="8"/>
  <c r="H749" i="8"/>
  <c r="K753" i="8"/>
  <c r="J753" i="8"/>
  <c r="M753" i="8"/>
  <c r="H753" i="8"/>
  <c r="L753" i="8"/>
  <c r="I753" i="8"/>
  <c r="K757" i="8"/>
  <c r="J757" i="8"/>
  <c r="I757" i="8"/>
  <c r="L757" i="8"/>
  <c r="M757" i="8"/>
  <c r="H757" i="8"/>
  <c r="K761" i="8"/>
  <c r="J761" i="8"/>
  <c r="M761" i="8"/>
  <c r="H761" i="8"/>
  <c r="L761" i="8"/>
  <c r="I761" i="8"/>
  <c r="L765" i="8"/>
  <c r="K765" i="8"/>
  <c r="J765" i="8"/>
  <c r="I765" i="8"/>
  <c r="M765" i="8"/>
  <c r="H765" i="8"/>
  <c r="L769" i="8"/>
  <c r="H769" i="8"/>
  <c r="I769" i="8"/>
  <c r="M769" i="8"/>
  <c r="J769" i="8"/>
  <c r="K769" i="8"/>
  <c r="L773" i="8"/>
  <c r="H773" i="8"/>
  <c r="K773" i="8"/>
  <c r="J773" i="8"/>
  <c r="I773" i="8"/>
  <c r="M773" i="8"/>
  <c r="L777" i="8"/>
  <c r="H777" i="8"/>
  <c r="I777" i="8"/>
  <c r="M777" i="8"/>
  <c r="J777" i="8"/>
  <c r="K777" i="8"/>
  <c r="L781" i="8"/>
  <c r="H781" i="8"/>
  <c r="K781" i="8"/>
  <c r="J781" i="8"/>
  <c r="I781" i="8"/>
  <c r="M781" i="8"/>
  <c r="L785" i="8"/>
  <c r="H785" i="8"/>
  <c r="I785" i="8"/>
  <c r="M785" i="8"/>
  <c r="J785" i="8"/>
  <c r="K785" i="8"/>
  <c r="L789" i="8"/>
  <c r="H789" i="8"/>
  <c r="K789" i="8"/>
  <c r="J789" i="8"/>
  <c r="I789" i="8"/>
  <c r="M789" i="8"/>
  <c r="L793" i="8"/>
  <c r="H793" i="8"/>
  <c r="I793" i="8"/>
  <c r="M793" i="8"/>
  <c r="J793" i="8"/>
  <c r="K793" i="8"/>
  <c r="L797" i="8"/>
  <c r="H797" i="8"/>
  <c r="K797" i="8"/>
  <c r="J797" i="8"/>
  <c r="I797" i="8"/>
  <c r="M797" i="8"/>
  <c r="L801" i="8"/>
  <c r="H801" i="8"/>
  <c r="I801" i="8"/>
  <c r="M801" i="8"/>
  <c r="J801" i="8"/>
  <c r="K801" i="8"/>
  <c r="L805" i="8"/>
  <c r="H805" i="8"/>
  <c r="K805" i="8"/>
  <c r="J805" i="8"/>
  <c r="I805" i="8"/>
  <c r="M805" i="8"/>
  <c r="L809" i="8"/>
  <c r="H809" i="8"/>
  <c r="I809" i="8"/>
  <c r="M809" i="8"/>
  <c r="J809" i="8"/>
  <c r="K809" i="8"/>
  <c r="L813" i="8"/>
  <c r="H813" i="8"/>
  <c r="K813" i="8"/>
  <c r="J813" i="8"/>
  <c r="I813" i="8"/>
  <c r="M813" i="8"/>
  <c r="L817" i="8"/>
  <c r="H817" i="8"/>
  <c r="I817" i="8"/>
  <c r="M817" i="8"/>
  <c r="J817" i="8"/>
  <c r="K817" i="8"/>
  <c r="L821" i="8"/>
  <c r="H821" i="8"/>
  <c r="K821" i="8"/>
  <c r="J821" i="8"/>
  <c r="I821" i="8"/>
  <c r="M821" i="8"/>
  <c r="L825" i="8"/>
  <c r="H825" i="8"/>
  <c r="I825" i="8"/>
  <c r="M825" i="8"/>
  <c r="J825" i="8"/>
  <c r="K825" i="8"/>
  <c r="L829" i="8"/>
  <c r="H829" i="8"/>
  <c r="K829" i="8"/>
  <c r="J829" i="8"/>
  <c r="I829" i="8"/>
  <c r="M829" i="8"/>
  <c r="L833" i="8"/>
  <c r="H833" i="8"/>
  <c r="I833" i="8"/>
  <c r="M833" i="8"/>
  <c r="J833" i="8"/>
  <c r="K833" i="8"/>
  <c r="L837" i="8"/>
  <c r="H837" i="8"/>
  <c r="K837" i="8"/>
  <c r="J837" i="8"/>
  <c r="I837" i="8"/>
  <c r="M837" i="8"/>
  <c r="L841" i="8"/>
  <c r="H841" i="8"/>
  <c r="I841" i="8"/>
  <c r="M841" i="8"/>
  <c r="J841" i="8"/>
  <c r="K841" i="8"/>
  <c r="L845" i="8"/>
  <c r="H845" i="8"/>
  <c r="K845" i="8"/>
  <c r="J845" i="8"/>
  <c r="I845" i="8"/>
  <c r="M845" i="8"/>
  <c r="L849" i="8"/>
  <c r="H849" i="8"/>
  <c r="I849" i="8"/>
  <c r="M849" i="8"/>
  <c r="J849" i="8"/>
  <c r="K849" i="8"/>
  <c r="L853" i="8"/>
  <c r="H853" i="8"/>
  <c r="K853" i="8"/>
  <c r="J853" i="8"/>
  <c r="I853" i="8"/>
  <c r="M853" i="8"/>
  <c r="L857" i="8"/>
  <c r="H857" i="8"/>
  <c r="I857" i="8"/>
  <c r="M857" i="8"/>
  <c r="J857" i="8"/>
  <c r="K857" i="8"/>
  <c r="L861" i="8"/>
  <c r="H861" i="8"/>
  <c r="K861" i="8"/>
  <c r="J861" i="8"/>
  <c r="I861" i="8"/>
  <c r="M861" i="8"/>
  <c r="L865" i="8"/>
  <c r="H865" i="8"/>
  <c r="I865" i="8"/>
  <c r="M865" i="8"/>
  <c r="J865" i="8"/>
  <c r="K865" i="8"/>
  <c r="L869" i="8"/>
  <c r="H869" i="8"/>
  <c r="K869" i="8"/>
  <c r="J869" i="8"/>
  <c r="I869" i="8"/>
  <c r="M869" i="8"/>
  <c r="L873" i="8"/>
  <c r="H873" i="8"/>
  <c r="I873" i="8"/>
  <c r="M873" i="8"/>
  <c r="J873" i="8"/>
  <c r="K873" i="8"/>
  <c r="L877" i="8"/>
  <c r="H877" i="8"/>
  <c r="K877" i="8"/>
  <c r="J877" i="8"/>
  <c r="I877" i="8"/>
  <c r="M877" i="8"/>
  <c r="L881" i="8"/>
  <c r="H881" i="8"/>
  <c r="I881" i="8"/>
  <c r="M881" i="8"/>
  <c r="J881" i="8"/>
  <c r="K881" i="8"/>
  <c r="L885" i="8"/>
  <c r="H885" i="8"/>
  <c r="K885" i="8"/>
  <c r="J885" i="8"/>
  <c r="I885" i="8"/>
  <c r="M885" i="8"/>
  <c r="L889" i="8"/>
  <c r="H889" i="8"/>
  <c r="I889" i="8"/>
  <c r="M889" i="8"/>
  <c r="J889" i="8"/>
  <c r="K889" i="8"/>
  <c r="L893" i="8"/>
  <c r="H893" i="8"/>
  <c r="K893" i="8"/>
  <c r="J893" i="8"/>
  <c r="I893" i="8"/>
  <c r="M893" i="8"/>
  <c r="L897" i="8"/>
  <c r="H897" i="8"/>
  <c r="I897" i="8"/>
  <c r="M897" i="8"/>
  <c r="J897" i="8"/>
  <c r="K897" i="8"/>
  <c r="L901" i="8"/>
  <c r="H901" i="8"/>
  <c r="K901" i="8"/>
  <c r="J901" i="8"/>
  <c r="I901" i="8"/>
  <c r="M901" i="8"/>
  <c r="L905" i="8"/>
  <c r="H905" i="8"/>
  <c r="I905" i="8"/>
  <c r="M905" i="8"/>
  <c r="J905" i="8"/>
  <c r="K905" i="8"/>
  <c r="M909" i="8"/>
  <c r="I909" i="8"/>
  <c r="J909" i="8"/>
  <c r="K909" i="8"/>
  <c r="L909" i="8"/>
  <c r="H909" i="8"/>
  <c r="M913" i="8"/>
  <c r="I913" i="8"/>
  <c r="J913" i="8"/>
  <c r="L913" i="8"/>
  <c r="K913" i="8"/>
  <c r="H913" i="8"/>
  <c r="M917" i="8"/>
  <c r="I917" i="8"/>
  <c r="J917" i="8"/>
  <c r="K917" i="8"/>
  <c r="H917" i="8"/>
  <c r="L917" i="8"/>
  <c r="M921" i="8"/>
  <c r="I921" i="8"/>
  <c r="J921" i="8"/>
  <c r="L921" i="8"/>
  <c r="H921" i="8"/>
  <c r="K921" i="8"/>
  <c r="M925" i="8"/>
  <c r="I925" i="8"/>
  <c r="J925" i="8"/>
  <c r="K925" i="8"/>
  <c r="L925" i="8"/>
  <c r="H925" i="8"/>
  <c r="M929" i="8"/>
  <c r="I929" i="8"/>
  <c r="J929" i="8"/>
  <c r="H929" i="8"/>
  <c r="K929" i="8"/>
  <c r="L929" i="8"/>
  <c r="M933" i="8"/>
  <c r="I933" i="8"/>
  <c r="J933" i="8"/>
  <c r="K933" i="8"/>
  <c r="L933" i="8"/>
  <c r="H933" i="8"/>
  <c r="M937" i="8"/>
  <c r="I937" i="8"/>
  <c r="J937" i="8"/>
  <c r="K937" i="8"/>
  <c r="H937" i="8"/>
  <c r="L937" i="8"/>
  <c r="M941" i="8"/>
  <c r="I941" i="8"/>
  <c r="J941" i="8"/>
  <c r="K941" i="8"/>
  <c r="H941" i="8"/>
  <c r="L941" i="8"/>
  <c r="M945" i="8"/>
  <c r="I945" i="8"/>
  <c r="J945" i="8"/>
  <c r="L945" i="8"/>
  <c r="K945" i="8"/>
  <c r="H945" i="8"/>
  <c r="M949" i="8"/>
  <c r="I949" i="8"/>
  <c r="J949" i="8"/>
  <c r="K949" i="8"/>
  <c r="H949" i="8"/>
  <c r="L949" i="8"/>
  <c r="M953" i="8"/>
  <c r="I953" i="8"/>
  <c r="J953" i="8"/>
  <c r="L953" i="8"/>
  <c r="H953" i="8"/>
  <c r="K953" i="8"/>
  <c r="M957" i="8"/>
  <c r="I957" i="8"/>
  <c r="J957" i="8"/>
  <c r="K957" i="8"/>
  <c r="L957" i="8"/>
  <c r="H957" i="8"/>
  <c r="M961" i="8"/>
  <c r="I961" i="8"/>
  <c r="J961" i="8"/>
  <c r="H961" i="8"/>
  <c r="K961" i="8"/>
  <c r="M965" i="8"/>
  <c r="I965" i="8"/>
  <c r="J965" i="8"/>
  <c r="K965" i="8"/>
  <c r="L965" i="8"/>
  <c r="M969" i="8"/>
  <c r="I969" i="8"/>
  <c r="J969" i="8"/>
  <c r="K969" i="8"/>
  <c r="H969" i="8"/>
  <c r="M973" i="8"/>
  <c r="I973" i="8"/>
  <c r="J973" i="8"/>
  <c r="K973" i="8"/>
  <c r="L973" i="8"/>
  <c r="M977" i="8"/>
  <c r="I977" i="8"/>
  <c r="J977" i="8"/>
  <c r="L977" i="8"/>
  <c r="K977" i="8"/>
  <c r="H977" i="8"/>
  <c r="M981" i="8"/>
  <c r="I981" i="8"/>
  <c r="J981" i="8"/>
  <c r="K981" i="8"/>
  <c r="H981" i="8"/>
  <c r="L981" i="8"/>
  <c r="M985" i="8"/>
  <c r="I985" i="8"/>
  <c r="J985" i="8"/>
  <c r="L985" i="8"/>
  <c r="H985" i="8"/>
  <c r="K985" i="8"/>
  <c r="M989" i="8"/>
  <c r="I989" i="8"/>
  <c r="J989" i="8"/>
  <c r="K989" i="8"/>
  <c r="L989" i="8"/>
  <c r="H989" i="8"/>
  <c r="M993" i="8"/>
  <c r="I993" i="8"/>
  <c r="J993" i="8"/>
  <c r="H993" i="8"/>
  <c r="K993" i="8"/>
  <c r="L993" i="8"/>
  <c r="M997" i="8"/>
  <c r="I997" i="8"/>
  <c r="J997" i="8"/>
  <c r="K997" i="8"/>
  <c r="L997" i="8"/>
  <c r="H997" i="8"/>
  <c r="M1001" i="8"/>
  <c r="I1001" i="8"/>
  <c r="J1001" i="8"/>
  <c r="K1001" i="8"/>
  <c r="H1001" i="8"/>
  <c r="L1001" i="8"/>
  <c r="M1005" i="8"/>
  <c r="I1005" i="8"/>
  <c r="J1005" i="8"/>
  <c r="K1005" i="8"/>
  <c r="H1005" i="8"/>
  <c r="L1005" i="8"/>
  <c r="M1009" i="8"/>
  <c r="I1009" i="8"/>
  <c r="J1009" i="8"/>
  <c r="L1009" i="8"/>
  <c r="K1009" i="8"/>
  <c r="H1009" i="8"/>
  <c r="M1013" i="8"/>
  <c r="I1013" i="8"/>
  <c r="J1013" i="8"/>
  <c r="K1013" i="8"/>
  <c r="H1013" i="8"/>
  <c r="L1013" i="8"/>
  <c r="M1017" i="8"/>
  <c r="I1017" i="8"/>
  <c r="J1017" i="8"/>
  <c r="L1017" i="8"/>
  <c r="K1017" i="8"/>
  <c r="H1017" i="8"/>
  <c r="N20" i="8"/>
  <c r="O20" i="8" s="1"/>
  <c r="N26" i="8"/>
  <c r="O26" i="8" s="1"/>
  <c r="N28" i="8"/>
  <c r="O28" i="8" s="1"/>
  <c r="N34" i="8"/>
  <c r="O34" i="8" s="1"/>
  <c r="N36" i="8"/>
  <c r="O36" i="8" s="1"/>
  <c r="N42" i="8"/>
  <c r="O42" i="8" s="1"/>
  <c r="L433" i="8"/>
  <c r="L437" i="8"/>
  <c r="K441" i="8"/>
  <c r="J457" i="8"/>
  <c r="I473" i="8"/>
  <c r="J497" i="8"/>
  <c r="M513" i="8"/>
  <c r="I537" i="8"/>
  <c r="J561" i="8"/>
  <c r="M577" i="8"/>
  <c r="I601" i="8"/>
  <c r="L617" i="8"/>
  <c r="K910" i="8"/>
  <c r="L910" i="8"/>
  <c r="H910" i="8"/>
  <c r="K914" i="8"/>
  <c r="L914" i="8"/>
  <c r="H914" i="8"/>
  <c r="K918" i="8"/>
  <c r="L918" i="8"/>
  <c r="H918" i="8"/>
  <c r="K922" i="8"/>
  <c r="L922" i="8"/>
  <c r="H922" i="8"/>
  <c r="K926" i="8"/>
  <c r="L926" i="8"/>
  <c r="H926" i="8"/>
  <c r="K930" i="8"/>
  <c r="L930" i="8"/>
  <c r="H930" i="8"/>
  <c r="K934" i="8"/>
  <c r="L934" i="8"/>
  <c r="H934" i="8"/>
  <c r="K938" i="8"/>
  <c r="L938" i="8"/>
  <c r="H938" i="8"/>
  <c r="K942" i="8"/>
  <c r="L942" i="8"/>
  <c r="H942" i="8"/>
  <c r="K946" i="8"/>
  <c r="L946" i="8"/>
  <c r="H946" i="8"/>
  <c r="K950" i="8"/>
  <c r="L950" i="8"/>
  <c r="H950" i="8"/>
  <c r="K954" i="8"/>
  <c r="L954" i="8"/>
  <c r="H954" i="8"/>
  <c r="K958" i="8"/>
  <c r="L958" i="8"/>
  <c r="H958" i="8"/>
  <c r="K962" i="8"/>
  <c r="L962" i="8"/>
  <c r="H962" i="8"/>
  <c r="K966" i="8"/>
  <c r="L966" i="8"/>
  <c r="H966" i="8"/>
  <c r="K970" i="8"/>
  <c r="L970" i="8"/>
  <c r="H970" i="8"/>
  <c r="K974" i="8"/>
  <c r="L974" i="8"/>
  <c r="H974" i="8"/>
  <c r="K978" i="8"/>
  <c r="L978" i="8"/>
  <c r="H978" i="8"/>
  <c r="K982" i="8"/>
  <c r="L982" i="8"/>
  <c r="H982" i="8"/>
  <c r="K986" i="8"/>
  <c r="L986" i="8"/>
  <c r="H986" i="8"/>
  <c r="K990" i="8"/>
  <c r="L990" i="8"/>
  <c r="H990" i="8"/>
  <c r="K994" i="8"/>
  <c r="L994" i="8"/>
  <c r="H994" i="8"/>
  <c r="K998" i="8"/>
  <c r="L998" i="8"/>
  <c r="H998" i="8"/>
  <c r="K1002" i="8"/>
  <c r="L1002" i="8"/>
  <c r="H1002" i="8"/>
  <c r="K1006" i="8"/>
  <c r="L1006" i="8"/>
  <c r="H1006" i="8"/>
  <c r="K1010" i="8"/>
  <c r="L1010" i="8"/>
  <c r="H1010" i="8"/>
  <c r="K1014" i="8"/>
  <c r="L1014" i="8"/>
  <c r="H1014" i="8"/>
  <c r="K1018" i="8"/>
  <c r="L1018" i="8"/>
  <c r="H1018" i="8"/>
  <c r="N441" i="8" l="1"/>
  <c r="O441" i="8" s="1"/>
  <c r="N105" i="8"/>
  <c r="O105" i="8" s="1"/>
  <c r="N269" i="8"/>
  <c r="O269" i="8" s="1"/>
  <c r="N277" i="8"/>
  <c r="O277" i="8" s="1"/>
  <c r="N261" i="8"/>
  <c r="O261" i="8" s="1"/>
  <c r="N129" i="8"/>
  <c r="O129" i="8" s="1"/>
  <c r="N113" i="8"/>
  <c r="O113" i="8" s="1"/>
  <c r="N65" i="8"/>
  <c r="O65" i="8" s="1"/>
  <c r="N49" i="8"/>
  <c r="O49" i="8" s="1"/>
  <c r="N169" i="8"/>
  <c r="O169" i="8" s="1"/>
  <c r="N41" i="8"/>
  <c r="O41" i="8" s="1"/>
  <c r="N421" i="8"/>
  <c r="O421" i="8" s="1"/>
  <c r="N405" i="8"/>
  <c r="O405" i="8" s="1"/>
  <c r="N365" i="8"/>
  <c r="O365" i="8" s="1"/>
  <c r="N357" i="8"/>
  <c r="O357" i="8" s="1"/>
  <c r="N341" i="8"/>
  <c r="O341" i="8" s="1"/>
  <c r="N325" i="8"/>
  <c r="O325" i="8" s="1"/>
  <c r="N121" i="8"/>
  <c r="O121" i="8" s="1"/>
  <c r="N229" i="8"/>
  <c r="O229" i="8" s="1"/>
  <c r="N1001" i="8"/>
  <c r="O1001" i="8" s="1"/>
  <c r="N965" i="8"/>
  <c r="O965" i="8" s="1"/>
  <c r="N937" i="8"/>
  <c r="O937" i="8" s="1"/>
  <c r="N449" i="8"/>
  <c r="O449" i="8" s="1"/>
  <c r="N213" i="8"/>
  <c r="O213" i="8" s="1"/>
  <c r="N205" i="8"/>
  <c r="O205" i="8" s="1"/>
  <c r="N185" i="8"/>
  <c r="O185" i="8" s="1"/>
  <c r="N97" i="8"/>
  <c r="O97" i="8" s="1"/>
  <c r="N33" i="8"/>
  <c r="O33" i="8" s="1"/>
  <c r="N1014" i="8"/>
  <c r="O1014" i="8" s="1"/>
  <c r="N966" i="8"/>
  <c r="O966" i="8" s="1"/>
  <c r="N934" i="8"/>
  <c r="O934" i="8" s="1"/>
  <c r="N953" i="8"/>
  <c r="O953" i="8" s="1"/>
  <c r="N921" i="8"/>
  <c r="O921" i="8" s="1"/>
  <c r="N617" i="8"/>
  <c r="O617" i="8" s="1"/>
  <c r="N613" i="8"/>
  <c r="O613" i="8" s="1"/>
  <c r="N601" i="8"/>
  <c r="O601" i="8" s="1"/>
  <c r="N589" i="8"/>
  <c r="O589" i="8" s="1"/>
  <c r="N577" i="8"/>
  <c r="O577" i="8" s="1"/>
  <c r="N553" i="8"/>
  <c r="O553" i="8" s="1"/>
  <c r="N537" i="8"/>
  <c r="O537" i="8" s="1"/>
  <c r="N525" i="8"/>
  <c r="O525" i="8" s="1"/>
  <c r="N513" i="8"/>
  <c r="O513" i="8" s="1"/>
  <c r="N497" i="8"/>
  <c r="O497" i="8" s="1"/>
  <c r="N489" i="8"/>
  <c r="O489" i="8" s="1"/>
  <c r="N461" i="8"/>
  <c r="O461" i="8" s="1"/>
  <c r="N429" i="8"/>
  <c r="O429" i="8" s="1"/>
  <c r="N397" i="8"/>
  <c r="O397" i="8" s="1"/>
  <c r="N389" i="8"/>
  <c r="O389" i="8" s="1"/>
  <c r="N373" i="8"/>
  <c r="O373" i="8" s="1"/>
  <c r="N333" i="8"/>
  <c r="O333" i="8" s="1"/>
  <c r="N309" i="8"/>
  <c r="O309" i="8" s="1"/>
  <c r="N301" i="8"/>
  <c r="O301" i="8" s="1"/>
  <c r="N293" i="8"/>
  <c r="O293" i="8" s="1"/>
  <c r="N89" i="8"/>
  <c r="O89" i="8" s="1"/>
  <c r="N73" i="8"/>
  <c r="O73" i="8" s="1"/>
  <c r="N57" i="8"/>
  <c r="O57" i="8" s="1"/>
  <c r="N233" i="8"/>
  <c r="O233" i="8" s="1"/>
  <c r="N101" i="8"/>
  <c r="O101" i="8" s="1"/>
  <c r="N93" i="8"/>
  <c r="O93" i="8" s="1"/>
  <c r="N29" i="8"/>
  <c r="O29" i="8" s="1"/>
  <c r="N998" i="8"/>
  <c r="O998" i="8" s="1"/>
  <c r="N982" i="8"/>
  <c r="O982" i="8" s="1"/>
  <c r="N950" i="8"/>
  <c r="O950" i="8" s="1"/>
  <c r="N918" i="8"/>
  <c r="O918" i="8" s="1"/>
  <c r="N985" i="8"/>
  <c r="O985" i="8" s="1"/>
  <c r="N973" i="8"/>
  <c r="O973" i="8" s="1"/>
  <c r="N1018" i="8"/>
  <c r="O1018" i="8" s="1"/>
  <c r="N1002" i="8"/>
  <c r="O1002" i="8" s="1"/>
  <c r="N986" i="8"/>
  <c r="O986" i="8" s="1"/>
  <c r="N970" i="8"/>
  <c r="O970" i="8" s="1"/>
  <c r="N954" i="8"/>
  <c r="O954" i="8" s="1"/>
  <c r="N938" i="8"/>
  <c r="O938" i="8" s="1"/>
  <c r="N922" i="8"/>
  <c r="O922" i="8" s="1"/>
  <c r="N593" i="8"/>
  <c r="O593" i="8" s="1"/>
  <c r="N505" i="8"/>
  <c r="O505" i="8" s="1"/>
  <c r="N465" i="8"/>
  <c r="O465" i="8" s="1"/>
  <c r="N61" i="8"/>
  <c r="O61" i="8" s="1"/>
  <c r="N473" i="8"/>
  <c r="O473" i="8" s="1"/>
  <c r="N133" i="8"/>
  <c r="O133" i="8" s="1"/>
  <c r="N37" i="8"/>
  <c r="O37" i="8" s="1"/>
  <c r="N81" i="8"/>
  <c r="O81" i="8" s="1"/>
  <c r="N993" i="8"/>
  <c r="O993" i="8" s="1"/>
  <c r="N961" i="8"/>
  <c r="O961" i="8" s="1"/>
  <c r="N929" i="8"/>
  <c r="O929" i="8" s="1"/>
  <c r="N909" i="8"/>
  <c r="O909" i="8" s="1"/>
  <c r="N893" i="8"/>
  <c r="O893" i="8" s="1"/>
  <c r="N877" i="8"/>
  <c r="O877" i="8" s="1"/>
  <c r="N861" i="8"/>
  <c r="O861" i="8" s="1"/>
  <c r="N845" i="8"/>
  <c r="O845" i="8" s="1"/>
  <c r="N829" i="8"/>
  <c r="O829" i="8" s="1"/>
  <c r="N813" i="8"/>
  <c r="O813" i="8" s="1"/>
  <c r="N789" i="8"/>
  <c r="O789" i="8" s="1"/>
  <c r="N781" i="8"/>
  <c r="O781" i="8" s="1"/>
  <c r="N765" i="8"/>
  <c r="O765" i="8" s="1"/>
  <c r="N757" i="8"/>
  <c r="O757" i="8" s="1"/>
  <c r="N745" i="8"/>
  <c r="O745" i="8" s="1"/>
  <c r="N741" i="8"/>
  <c r="O741" i="8" s="1"/>
  <c r="N729" i="8"/>
  <c r="O729" i="8" s="1"/>
  <c r="N721" i="8"/>
  <c r="O721" i="8" s="1"/>
  <c r="N717" i="8"/>
  <c r="O717" i="8" s="1"/>
  <c r="N705" i="8"/>
  <c r="O705" i="8" s="1"/>
  <c r="N701" i="8"/>
  <c r="O701" i="8" s="1"/>
  <c r="N689" i="8"/>
  <c r="O689" i="8" s="1"/>
  <c r="N681" i="8"/>
  <c r="O681" i="8" s="1"/>
  <c r="N673" i="8"/>
  <c r="O673" i="8" s="1"/>
  <c r="N665" i="8"/>
  <c r="O665" i="8" s="1"/>
  <c r="N657" i="8"/>
  <c r="O657" i="8" s="1"/>
  <c r="N649" i="8"/>
  <c r="O649" i="8" s="1"/>
  <c r="N641" i="8"/>
  <c r="O641" i="8" s="1"/>
  <c r="N621" i="8"/>
  <c r="O621" i="8" s="1"/>
  <c r="N597" i="8"/>
  <c r="O597" i="8" s="1"/>
  <c r="N573" i="8"/>
  <c r="O573" i="8" s="1"/>
  <c r="N533" i="8"/>
  <c r="O533" i="8" s="1"/>
  <c r="N509" i="8"/>
  <c r="O509" i="8" s="1"/>
  <c r="N469" i="8"/>
  <c r="O469" i="8" s="1"/>
  <c r="N417" i="8"/>
  <c r="O417" i="8" s="1"/>
  <c r="N401" i="8"/>
  <c r="O401" i="8" s="1"/>
  <c r="N385" i="8"/>
  <c r="O385" i="8" s="1"/>
  <c r="N369" i="8"/>
  <c r="O369" i="8" s="1"/>
  <c r="N353" i="8"/>
  <c r="O353" i="8" s="1"/>
  <c r="N337" i="8"/>
  <c r="O337" i="8" s="1"/>
  <c r="N329" i="8"/>
  <c r="O329" i="8" s="1"/>
  <c r="N305" i="8"/>
  <c r="O305" i="8" s="1"/>
  <c r="N297" i="8"/>
  <c r="O297" i="8" s="1"/>
  <c r="N253" i="8"/>
  <c r="O253" i="8" s="1"/>
  <c r="N117" i="8"/>
  <c r="O117" i="8" s="1"/>
  <c r="N45" i="8"/>
  <c r="O45" i="8" s="1"/>
  <c r="N241" i="8"/>
  <c r="O241" i="8" s="1"/>
  <c r="N221" i="8"/>
  <c r="O221" i="8" s="1"/>
  <c r="N149" i="8"/>
  <c r="O149" i="8" s="1"/>
  <c r="N141" i="8"/>
  <c r="O141" i="8" s="1"/>
  <c r="N1006" i="8"/>
  <c r="O1006" i="8" s="1"/>
  <c r="N990" i="8"/>
  <c r="O990" i="8" s="1"/>
  <c r="N974" i="8"/>
  <c r="O974" i="8" s="1"/>
  <c r="N958" i="8"/>
  <c r="O958" i="8" s="1"/>
  <c r="N942" i="8"/>
  <c r="O942" i="8" s="1"/>
  <c r="N926" i="8"/>
  <c r="O926" i="8" s="1"/>
  <c r="N910" i="8"/>
  <c r="O910" i="8" s="1"/>
  <c r="N1013" i="8"/>
  <c r="O1013" i="8" s="1"/>
  <c r="N1005" i="8"/>
  <c r="O1005" i="8" s="1"/>
  <c r="N981" i="8"/>
  <c r="O981" i="8" s="1"/>
  <c r="N969" i="8"/>
  <c r="O969" i="8" s="1"/>
  <c r="N949" i="8"/>
  <c r="O949" i="8" s="1"/>
  <c r="N941" i="8"/>
  <c r="O941" i="8" s="1"/>
  <c r="N917" i="8"/>
  <c r="O917" i="8" s="1"/>
  <c r="N633" i="8"/>
  <c r="O633" i="8" s="1"/>
  <c r="N609" i="8"/>
  <c r="O609" i="8" s="1"/>
  <c r="N585" i="8"/>
  <c r="O585" i="8" s="1"/>
  <c r="N569" i="8"/>
  <c r="O569" i="8" s="1"/>
  <c r="N557" i="8"/>
  <c r="O557" i="8" s="1"/>
  <c r="N545" i="8"/>
  <c r="O545" i="8" s="1"/>
  <c r="N521" i="8"/>
  <c r="O521" i="8" s="1"/>
  <c r="N493" i="8"/>
  <c r="O493" i="8" s="1"/>
  <c r="N481" i="8"/>
  <c r="O481" i="8" s="1"/>
  <c r="N453" i="8"/>
  <c r="O453" i="8" s="1"/>
  <c r="N437" i="8"/>
  <c r="O437" i="8" s="1"/>
  <c r="N433" i="8"/>
  <c r="O433" i="8" s="1"/>
  <c r="N413" i="8"/>
  <c r="O413" i="8" s="1"/>
  <c r="N381" i="8"/>
  <c r="O381" i="8" s="1"/>
  <c r="N349" i="8"/>
  <c r="O349" i="8" s="1"/>
  <c r="N317" i="8"/>
  <c r="O317" i="8" s="1"/>
  <c r="N285" i="8"/>
  <c r="O285" i="8" s="1"/>
  <c r="N217" i="8"/>
  <c r="O217" i="8" s="1"/>
  <c r="N201" i="8"/>
  <c r="O201" i="8" s="1"/>
  <c r="N189" i="8"/>
  <c r="O189" i="8" s="1"/>
  <c r="N177" i="8"/>
  <c r="O177" i="8" s="1"/>
  <c r="N161" i="8"/>
  <c r="O161" i="8" s="1"/>
  <c r="N145" i="8"/>
  <c r="O145" i="8" s="1"/>
  <c r="N125" i="8"/>
  <c r="O125" i="8" s="1"/>
  <c r="N69" i="8"/>
  <c r="O69" i="8" s="1"/>
  <c r="N281" i="8"/>
  <c r="O281" i="8" s="1"/>
  <c r="N273" i="8"/>
  <c r="O273" i="8" s="1"/>
  <c r="N265" i="8"/>
  <c r="O265" i="8" s="1"/>
  <c r="N257" i="8"/>
  <c r="O257" i="8" s="1"/>
  <c r="N249" i="8"/>
  <c r="O249" i="8" s="1"/>
  <c r="N237" i="8"/>
  <c r="O237" i="8" s="1"/>
  <c r="N193" i="8"/>
  <c r="O193" i="8" s="1"/>
  <c r="N165" i="8"/>
  <c r="O165" i="8" s="1"/>
  <c r="N157" i="8"/>
  <c r="O157" i="8" s="1"/>
  <c r="N561" i="8"/>
  <c r="O561" i="8" s="1"/>
  <c r="N529" i="8"/>
  <c r="O529" i="8" s="1"/>
  <c r="N997" i="8"/>
  <c r="O997" i="8" s="1"/>
  <c r="N989" i="8"/>
  <c r="O989" i="8" s="1"/>
  <c r="N957" i="8"/>
  <c r="O957" i="8" s="1"/>
  <c r="N933" i="8"/>
  <c r="O933" i="8" s="1"/>
  <c r="N925" i="8"/>
  <c r="O925" i="8" s="1"/>
  <c r="N901" i="8"/>
  <c r="O901" i="8" s="1"/>
  <c r="N885" i="8"/>
  <c r="O885" i="8" s="1"/>
  <c r="N869" i="8"/>
  <c r="O869" i="8" s="1"/>
  <c r="N853" i="8"/>
  <c r="O853" i="8" s="1"/>
  <c r="N837" i="8"/>
  <c r="O837" i="8" s="1"/>
  <c r="N821" i="8"/>
  <c r="O821" i="8" s="1"/>
  <c r="N805" i="8"/>
  <c r="O805" i="8" s="1"/>
  <c r="N797" i="8"/>
  <c r="O797" i="8" s="1"/>
  <c r="N773" i="8"/>
  <c r="O773" i="8" s="1"/>
  <c r="N761" i="8"/>
  <c r="O761" i="8" s="1"/>
  <c r="N753" i="8"/>
  <c r="O753" i="8" s="1"/>
  <c r="N749" i="8"/>
  <c r="O749" i="8" s="1"/>
  <c r="N737" i="8"/>
  <c r="O737" i="8" s="1"/>
  <c r="N733" i="8"/>
  <c r="O733" i="8" s="1"/>
  <c r="N725" i="8"/>
  <c r="O725" i="8" s="1"/>
  <c r="N713" i="8"/>
  <c r="O713" i="8" s="1"/>
  <c r="N709" i="8"/>
  <c r="O709" i="8" s="1"/>
  <c r="N697" i="8"/>
  <c r="O697" i="8" s="1"/>
  <c r="N693" i="8"/>
  <c r="O693" i="8" s="1"/>
  <c r="N685" i="8"/>
  <c r="O685" i="8" s="1"/>
  <c r="N677" i="8"/>
  <c r="O677" i="8" s="1"/>
  <c r="N669" i="8"/>
  <c r="O669" i="8" s="1"/>
  <c r="N661" i="8"/>
  <c r="O661" i="8" s="1"/>
  <c r="N653" i="8"/>
  <c r="O653" i="8" s="1"/>
  <c r="N645" i="8"/>
  <c r="O645" i="8" s="1"/>
  <c r="N637" i="8"/>
  <c r="O637" i="8" s="1"/>
  <c r="N549" i="8"/>
  <c r="O549" i="8" s="1"/>
  <c r="N517" i="8"/>
  <c r="O517" i="8" s="1"/>
  <c r="N457" i="8"/>
  <c r="O457" i="8" s="1"/>
  <c r="N425" i="8"/>
  <c r="O425" i="8" s="1"/>
  <c r="N409" i="8"/>
  <c r="O409" i="8" s="1"/>
  <c r="N393" i="8"/>
  <c r="O393" i="8" s="1"/>
  <c r="N377" i="8"/>
  <c r="O377" i="8" s="1"/>
  <c r="N361" i="8"/>
  <c r="O361" i="8" s="1"/>
  <c r="N345" i="8"/>
  <c r="O345" i="8" s="1"/>
  <c r="N321" i="8"/>
  <c r="O321" i="8" s="1"/>
  <c r="N313" i="8"/>
  <c r="O313" i="8" s="1"/>
  <c r="N289" i="8"/>
  <c r="O289" i="8" s="1"/>
  <c r="N153" i="8"/>
  <c r="O153" i="8" s="1"/>
  <c r="N109" i="8"/>
  <c r="O109" i="8" s="1"/>
  <c r="N53" i="8"/>
  <c r="O53" i="8" s="1"/>
  <c r="N1010" i="8"/>
  <c r="O1010" i="8" s="1"/>
  <c r="N994" i="8"/>
  <c r="O994" i="8" s="1"/>
  <c r="N978" i="8"/>
  <c r="O978" i="8" s="1"/>
  <c r="N962" i="8"/>
  <c r="O962" i="8" s="1"/>
  <c r="N946" i="8"/>
  <c r="O946" i="8" s="1"/>
  <c r="N930" i="8"/>
  <c r="O930" i="8" s="1"/>
  <c r="N914" i="8"/>
  <c r="O914" i="8" s="1"/>
  <c r="N1017" i="8"/>
  <c r="O1017" i="8" s="1"/>
  <c r="N1009" i="8"/>
  <c r="O1009" i="8" s="1"/>
  <c r="N977" i="8"/>
  <c r="O977" i="8" s="1"/>
  <c r="N945" i="8"/>
  <c r="O945" i="8" s="1"/>
  <c r="N913" i="8"/>
  <c r="O913" i="8" s="1"/>
  <c r="N905" i="8"/>
  <c r="O905" i="8" s="1"/>
  <c r="N897" i="8"/>
  <c r="O897" i="8" s="1"/>
  <c r="N889" i="8"/>
  <c r="O889" i="8" s="1"/>
  <c r="N881" i="8"/>
  <c r="O881" i="8" s="1"/>
  <c r="N873" i="8"/>
  <c r="O873" i="8" s="1"/>
  <c r="N865" i="8"/>
  <c r="O865" i="8" s="1"/>
  <c r="N857" i="8"/>
  <c r="O857" i="8" s="1"/>
  <c r="N849" i="8"/>
  <c r="O849" i="8" s="1"/>
  <c r="N841" i="8"/>
  <c r="O841" i="8" s="1"/>
  <c r="N833" i="8"/>
  <c r="O833" i="8" s="1"/>
  <c r="N825" i="8"/>
  <c r="O825" i="8" s="1"/>
  <c r="N817" i="8"/>
  <c r="O817" i="8" s="1"/>
  <c r="N809" i="8"/>
  <c r="O809" i="8" s="1"/>
  <c r="N801" i="8"/>
  <c r="O801" i="8" s="1"/>
  <c r="N793" i="8"/>
  <c r="O793" i="8" s="1"/>
  <c r="N785" i="8"/>
  <c r="O785" i="8" s="1"/>
  <c r="N777" i="8"/>
  <c r="O777" i="8" s="1"/>
  <c r="N769" i="8"/>
  <c r="O769" i="8" s="1"/>
  <c r="N629" i="8"/>
  <c r="O629" i="8" s="1"/>
  <c r="N625" i="8"/>
  <c r="O625" i="8" s="1"/>
  <c r="N605" i="8"/>
  <c r="O605" i="8" s="1"/>
  <c r="N581" i="8"/>
  <c r="O581" i="8" s="1"/>
  <c r="N565" i="8"/>
  <c r="O565" i="8" s="1"/>
  <c r="N541" i="8"/>
  <c r="O541" i="8" s="1"/>
  <c r="N501" i="8"/>
  <c r="O501" i="8" s="1"/>
  <c r="N485" i="8"/>
  <c r="O485" i="8" s="1"/>
  <c r="N477" i="8"/>
  <c r="O477" i="8" s="1"/>
  <c r="N445" i="8"/>
  <c r="O445" i="8" s="1"/>
  <c r="N25" i="8"/>
  <c r="O25" i="8" s="1"/>
  <c r="N137" i="8"/>
  <c r="O137" i="8" s="1"/>
  <c r="N245" i="8"/>
  <c r="O245" i="8" s="1"/>
  <c r="N225" i="8"/>
  <c r="O225" i="8" s="1"/>
  <c r="N209" i="8"/>
  <c r="O209" i="8" s="1"/>
  <c r="N181" i="8"/>
  <c r="O181" i="8" s="1"/>
  <c r="N85" i="8"/>
  <c r="O85" i="8" s="1"/>
  <c r="N77" i="8"/>
  <c r="O77" i="8" s="1"/>
  <c r="N21" i="8"/>
  <c r="O21" i="8" s="1"/>
  <c r="N197" i="8"/>
  <c r="O197" i="8" s="1"/>
  <c r="N173" i="8"/>
  <c r="O173" i="8" s="1"/>
  <c r="C16" i="8" l="1"/>
  <c r="C15" i="8"/>
</calcChain>
</file>

<file path=xl/sharedStrings.xml><?xml version="1.0" encoding="utf-8"?>
<sst xmlns="http://schemas.openxmlformats.org/spreadsheetml/2006/main" count="104" uniqueCount="33">
  <si>
    <t>MSFT</t>
  </si>
  <si>
    <t>Stock Name</t>
  </si>
  <si>
    <t>Current Price</t>
  </si>
  <si>
    <t>Current Date</t>
  </si>
  <si>
    <t>Returns</t>
  </si>
  <si>
    <t>Risk</t>
  </si>
  <si>
    <t>Call Options</t>
  </si>
  <si>
    <t>Exercise Price</t>
  </si>
  <si>
    <t>Exercise Date</t>
  </si>
  <si>
    <t>Number to Buy</t>
  </si>
  <si>
    <t>Put Options</t>
  </si>
  <si>
    <t>Option Price</t>
  </si>
  <si>
    <t>Current Stock Price</t>
  </si>
  <si>
    <t>Final Stock Price</t>
  </si>
  <si>
    <t>Available Funds</t>
  </si>
  <si>
    <t>Total Cost</t>
  </si>
  <si>
    <t>Total Revenues</t>
  </si>
  <si>
    <t>Call Rev</t>
  </si>
  <si>
    <t>Put Rev</t>
  </si>
  <si>
    <t>Number of Shares</t>
  </si>
  <si>
    <t>Sum Puts</t>
  </si>
  <si>
    <t>Month</t>
  </si>
  <si>
    <t>INTC</t>
  </si>
  <si>
    <t>GE</t>
  </si>
  <si>
    <t>Desired Return</t>
  </si>
  <si>
    <t>&gt;=</t>
  </si>
  <si>
    <t>A</t>
  </si>
  <si>
    <t>B</t>
  </si>
  <si>
    <t>C</t>
  </si>
  <si>
    <t>Volatility</t>
  </si>
  <si>
    <t>Historical Data for Bootstrapping</t>
  </si>
  <si>
    <t>--</t>
  </si>
  <si>
    <t>©2005 Seref, Ahuja, and Winston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</si>
</sst>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0"/>
      <name val="Arial"/>
    </font>
    <font>
      <b/>
      <sz val="10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3" borderId="2" xfId="0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4" fillId="4" borderId="3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64" fontId="0" fillId="6" borderId="4" xfId="0" applyNumberFormat="1" applyFill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64" fontId="4" fillId="6" borderId="6" xfId="0" applyNumberFormat="1" applyFont="1" applyFill="1" applyBorder="1" applyAlignment="1">
      <alignment horizontal="center"/>
    </xf>
    <xf numFmtId="164" fontId="4" fillId="6" borderId="7" xfId="0" applyNumberFormat="1" applyFont="1" applyFill="1" applyBorder="1" applyAlignment="1">
      <alignment horizontal="center"/>
    </xf>
    <xf numFmtId="164" fontId="4" fillId="4" borderId="6" xfId="0" applyNumberFormat="1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9" xfId="0" applyBorder="1" applyAlignment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/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11" xfId="0" applyBorder="1" applyAlignment="1"/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Call Options</a:t>
            </a:r>
          </a:p>
        </c:rich>
      </c:tx>
      <c:layout>
        <c:manualLayout>
          <c:xMode val="edge"/>
          <c:yMode val="edge"/>
          <c:x val="0.42896289319419506"/>
          <c:y val="4.23453442229238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65082727871861"/>
          <c:y val="0.19869738443064247"/>
          <c:w val="0.72951014320286678"/>
          <c:h val="0.6644961708828043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Prices!$C$36</c:f>
              <c:strCache>
                <c:ptCount val="1"/>
                <c:pt idx="0">
                  <c:v>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9"/>
            <c:marker>
              <c:symbol val="circle"/>
              <c:size val="8"/>
            </c:marker>
            <c:bubble3D val="0"/>
          </c:dPt>
          <c:xVal>
            <c:numRef>
              <c:f>Prices!$B$37:$B$56</c:f>
              <c:numCache>
                <c:formatCode>General</c:formatCode>
                <c:ptCount val="20"/>
                <c:pt idx="0">
                  <c:v>-0.55000000000000004</c:v>
                </c:pt>
                <c:pt idx="1">
                  <c:v>-0.45</c:v>
                </c:pt>
                <c:pt idx="2">
                  <c:v>-0.35000000000000003</c:v>
                </c:pt>
                <c:pt idx="3">
                  <c:v>-0.25</c:v>
                </c:pt>
                <c:pt idx="4">
                  <c:v>-0.15000000000000002</c:v>
                </c:pt>
                <c:pt idx="5">
                  <c:v>-5.0000000000000024E-2</c:v>
                </c:pt>
                <c:pt idx="6">
                  <c:v>4.9999999999999975E-2</c:v>
                </c:pt>
                <c:pt idx="7">
                  <c:v>0.14999999999999997</c:v>
                </c:pt>
                <c:pt idx="8">
                  <c:v>0.24999999999999997</c:v>
                </c:pt>
                <c:pt idx="9">
                  <c:v>0.35</c:v>
                </c:pt>
                <c:pt idx="10">
                  <c:v>0.44999999999999996</c:v>
                </c:pt>
                <c:pt idx="11">
                  <c:v>0.54999999999999993</c:v>
                </c:pt>
                <c:pt idx="12">
                  <c:v>0.65</c:v>
                </c:pt>
                <c:pt idx="13">
                  <c:v>0.75</c:v>
                </c:pt>
                <c:pt idx="14">
                  <c:v>0.85</c:v>
                </c:pt>
                <c:pt idx="15">
                  <c:v>0.95</c:v>
                </c:pt>
                <c:pt idx="16">
                  <c:v>1.05</c:v>
                </c:pt>
                <c:pt idx="17">
                  <c:v>1.1499999999999999</c:v>
                </c:pt>
                <c:pt idx="18">
                  <c:v>1.25</c:v>
                </c:pt>
                <c:pt idx="19">
                  <c:v>1.35</c:v>
                </c:pt>
              </c:numCache>
            </c:numRef>
          </c:xVal>
          <c:yVal>
            <c:numRef>
              <c:f>Prices!$C$37:$C$56</c:f>
              <c:numCache>
                <c:formatCode>"$"#,##0.00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1.2818341246386256E-2</c:v>
                </c:pt>
                <c:pt idx="7">
                  <c:v>0.6677646695005528</c:v>
                </c:pt>
                <c:pt idx="8">
                  <c:v>1.6903129571840285</c:v>
                </c:pt>
                <c:pt idx="9">
                  <c:v>2.7886666395381585</c:v>
                </c:pt>
                <c:pt idx="10">
                  <c:v>3.9099823456832414</c:v>
                </c:pt>
                <c:pt idx="11">
                  <c:v>5.0378023553367282</c:v>
                </c:pt>
                <c:pt idx="12">
                  <c:v>6.1648004762907718</c:v>
                </c:pt>
                <c:pt idx="13">
                  <c:v>7.2868098006334705</c:v>
                </c:pt>
                <c:pt idx="14">
                  <c:v>8.4010061811653571</c:v>
                </c:pt>
                <c:pt idx="15">
                  <c:v>9.5052296143663551</c:v>
                </c:pt>
                <c:pt idx="16">
                  <c:v>10.597692693757871</c:v>
                </c:pt>
                <c:pt idx="17">
                  <c:v>11.676842245873557</c:v>
                </c:pt>
                <c:pt idx="18">
                  <c:v>12.741288745854478</c:v>
                </c:pt>
                <c:pt idx="19">
                  <c:v>13.789768384238362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Prices!$D$36</c:f>
              <c:strCache>
                <c:ptCount val="1"/>
                <c:pt idx="0">
                  <c:v>B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9"/>
            <c:marker>
              <c:symbol val="circle"/>
              <c:size val="8"/>
            </c:marker>
            <c:bubble3D val="0"/>
          </c:dPt>
          <c:xVal>
            <c:numRef>
              <c:f>Prices!$B$37:$B$56</c:f>
              <c:numCache>
                <c:formatCode>General</c:formatCode>
                <c:ptCount val="20"/>
                <c:pt idx="0">
                  <c:v>-0.55000000000000004</c:v>
                </c:pt>
                <c:pt idx="1">
                  <c:v>-0.45</c:v>
                </c:pt>
                <c:pt idx="2">
                  <c:v>-0.35000000000000003</c:v>
                </c:pt>
                <c:pt idx="3">
                  <c:v>-0.25</c:v>
                </c:pt>
                <c:pt idx="4">
                  <c:v>-0.15000000000000002</c:v>
                </c:pt>
                <c:pt idx="5">
                  <c:v>-5.0000000000000024E-2</c:v>
                </c:pt>
                <c:pt idx="6">
                  <c:v>4.9999999999999975E-2</c:v>
                </c:pt>
                <c:pt idx="7">
                  <c:v>0.14999999999999997</c:v>
                </c:pt>
                <c:pt idx="8">
                  <c:v>0.24999999999999997</c:v>
                </c:pt>
                <c:pt idx="9">
                  <c:v>0.35</c:v>
                </c:pt>
                <c:pt idx="10">
                  <c:v>0.44999999999999996</c:v>
                </c:pt>
                <c:pt idx="11">
                  <c:v>0.54999999999999993</c:v>
                </c:pt>
                <c:pt idx="12">
                  <c:v>0.65</c:v>
                </c:pt>
                <c:pt idx="13">
                  <c:v>0.75</c:v>
                </c:pt>
                <c:pt idx="14">
                  <c:v>0.85</c:v>
                </c:pt>
                <c:pt idx="15">
                  <c:v>0.95</c:v>
                </c:pt>
                <c:pt idx="16">
                  <c:v>1.05</c:v>
                </c:pt>
                <c:pt idx="17">
                  <c:v>1.1499999999999999</c:v>
                </c:pt>
                <c:pt idx="18">
                  <c:v>1.25</c:v>
                </c:pt>
                <c:pt idx="19">
                  <c:v>1.35</c:v>
                </c:pt>
              </c:numCache>
            </c:numRef>
          </c:xVal>
          <c:yVal>
            <c:numRef>
              <c:f>Prices!$D$37:$D$56</c:f>
              <c:numCache>
                <c:formatCode>"$"#,##0.00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1.3566184655166658E-6</c:v>
                </c:pt>
                <c:pt idx="7">
                  <c:v>0.13959497026655532</c:v>
                </c:pt>
                <c:pt idx="8">
                  <c:v>0.78066838920365011</c:v>
                </c:pt>
                <c:pt idx="9">
                  <c:v>1.6967623821942848</c:v>
                </c:pt>
                <c:pt idx="10">
                  <c:v>2.7297722643066553</c:v>
                </c:pt>
                <c:pt idx="11">
                  <c:v>3.8171985900954759</c:v>
                </c:pt>
                <c:pt idx="12">
                  <c:v>4.9308790091412771</c:v>
                </c:pt>
                <c:pt idx="13">
                  <c:v>6.0561208471928527</c:v>
                </c:pt>
                <c:pt idx="14">
                  <c:v>7.1842575205530288</c:v>
                </c:pt>
                <c:pt idx="15">
                  <c:v>8.3096327489416559</c:v>
                </c:pt>
                <c:pt idx="16">
                  <c:v>9.4282364375770893</c:v>
                </c:pt>
                <c:pt idx="17">
                  <c:v>10.537030690758806</c:v>
                </c:pt>
                <c:pt idx="18">
                  <c:v>11.633592463472977</c:v>
                </c:pt>
                <c:pt idx="19">
                  <c:v>12.715913002470245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Prices!$E$36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Pt>
            <c:idx val="9"/>
            <c:marker>
              <c:symbol val="circle"/>
              <c:size val="8"/>
            </c:marker>
            <c:bubble3D val="0"/>
          </c:dPt>
          <c:xVal>
            <c:numRef>
              <c:f>Prices!$B$37:$B$56</c:f>
              <c:numCache>
                <c:formatCode>General</c:formatCode>
                <c:ptCount val="20"/>
                <c:pt idx="0">
                  <c:v>-0.55000000000000004</c:v>
                </c:pt>
                <c:pt idx="1">
                  <c:v>-0.45</c:v>
                </c:pt>
                <c:pt idx="2">
                  <c:v>-0.35000000000000003</c:v>
                </c:pt>
                <c:pt idx="3">
                  <c:v>-0.25</c:v>
                </c:pt>
                <c:pt idx="4">
                  <c:v>-0.15000000000000002</c:v>
                </c:pt>
                <c:pt idx="5">
                  <c:v>-5.0000000000000024E-2</c:v>
                </c:pt>
                <c:pt idx="6">
                  <c:v>4.9999999999999975E-2</c:v>
                </c:pt>
                <c:pt idx="7">
                  <c:v>0.14999999999999997</c:v>
                </c:pt>
                <c:pt idx="8">
                  <c:v>0.24999999999999997</c:v>
                </c:pt>
                <c:pt idx="9">
                  <c:v>0.35</c:v>
                </c:pt>
                <c:pt idx="10">
                  <c:v>0.44999999999999996</c:v>
                </c:pt>
                <c:pt idx="11">
                  <c:v>0.54999999999999993</c:v>
                </c:pt>
                <c:pt idx="12">
                  <c:v>0.65</c:v>
                </c:pt>
                <c:pt idx="13">
                  <c:v>0.75</c:v>
                </c:pt>
                <c:pt idx="14">
                  <c:v>0.85</c:v>
                </c:pt>
                <c:pt idx="15">
                  <c:v>0.95</c:v>
                </c:pt>
                <c:pt idx="16">
                  <c:v>1.05</c:v>
                </c:pt>
                <c:pt idx="17">
                  <c:v>1.1499999999999999</c:v>
                </c:pt>
                <c:pt idx="18">
                  <c:v>1.25</c:v>
                </c:pt>
                <c:pt idx="19">
                  <c:v>1.35</c:v>
                </c:pt>
              </c:numCache>
            </c:numRef>
          </c:xVal>
          <c:yVal>
            <c:numRef>
              <c:f>Prices!$E$37:$E$56</c:f>
              <c:numCache>
                <c:formatCode>"$"#,##0.00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2.1601057701317991E-12</c:v>
                </c:pt>
                <c:pt idx="7">
                  <c:v>2.0924237373353916E-2</c:v>
                </c:pt>
                <c:pt idx="8">
                  <c:v>0.32988284710911397</c:v>
                </c:pt>
                <c:pt idx="9">
                  <c:v>0.99854276672121767</c:v>
                </c:pt>
                <c:pt idx="10">
                  <c:v>1.8792421890880089</c:v>
                </c:pt>
                <c:pt idx="11">
                  <c:v>2.8756947527708299</c:v>
                </c:pt>
                <c:pt idx="12">
                  <c:v>3.9368923584260429</c:v>
                </c:pt>
                <c:pt idx="13">
                  <c:v>5.0346165738025572</c:v>
                </c:pt>
                <c:pt idx="14">
                  <c:v>6.1520552563921918</c:v>
                </c:pt>
                <c:pt idx="15">
                  <c:v>7.2784420177881692</c:v>
                </c:pt>
                <c:pt idx="16">
                  <c:v>8.4064230750507001</c:v>
                </c:pt>
                <c:pt idx="17">
                  <c:v>9.5306870515841382</c:v>
                </c:pt>
                <c:pt idx="18">
                  <c:v>10.647211831615317</c:v>
                </c:pt>
                <c:pt idx="19">
                  <c:v>11.752830108624472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850496"/>
        <c:axId val="163861248"/>
      </c:scatterChart>
      <c:valAx>
        <c:axId val="163850496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Volatility</a:t>
                </a:r>
              </a:p>
            </c:rich>
          </c:tx>
          <c:layout>
            <c:manualLayout>
              <c:xMode val="edge"/>
              <c:yMode val="edge"/>
              <c:x val="0.48634009546857782"/>
              <c:y val="0.908796233707364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861248"/>
        <c:crosses val="autoZero"/>
        <c:crossBetween val="midCat"/>
      </c:valAx>
      <c:valAx>
        <c:axId val="163861248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850496"/>
        <c:crosses val="autoZero"/>
        <c:crossBetween val="midCat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666699" mc:Ignorable="a14" a14:legacySpreadsheetColorIndex="54"/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666699" mc:Ignorable="a14" a14:legacySpreadsheetColorIndex="54"/>
            </a:gs>
          </a:gsLst>
          <a:lin ang="27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3661238636757804E-2"/>
          <c:y val="3.2573341709941389E-2"/>
          <c:w val="0.36065670001040601"/>
          <c:h val="7.1661351761871064E-2"/>
        </c:manualLayout>
      </c:layout>
      <c:overlay val="0"/>
      <c:spPr>
        <a:solidFill>
          <a:srgbClr val="666699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Put Options</a:t>
            </a:r>
          </a:p>
        </c:rich>
      </c:tx>
      <c:layout>
        <c:manualLayout>
          <c:xMode val="edge"/>
          <c:yMode val="edge"/>
          <c:x val="0.44598398273023981"/>
          <c:y val="4.22077922077922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944625314644265"/>
          <c:y val="0.17532467532467533"/>
          <c:w val="0.73684310190213531"/>
          <c:h val="0.6753246753246753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Prices!$I$36</c:f>
              <c:strCache>
                <c:ptCount val="1"/>
                <c:pt idx="0">
                  <c:v>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9"/>
            <c:marker>
              <c:symbol val="circle"/>
              <c:size val="8"/>
            </c:marker>
            <c:bubble3D val="0"/>
          </c:dPt>
          <c:xVal>
            <c:numRef>
              <c:f>Prices!$H$37:$H$56</c:f>
              <c:numCache>
                <c:formatCode>General</c:formatCode>
                <c:ptCount val="20"/>
                <c:pt idx="0">
                  <c:v>-0.55000000000000004</c:v>
                </c:pt>
                <c:pt idx="1">
                  <c:v>-0.45</c:v>
                </c:pt>
                <c:pt idx="2">
                  <c:v>-0.35000000000000003</c:v>
                </c:pt>
                <c:pt idx="3">
                  <c:v>-0.25</c:v>
                </c:pt>
                <c:pt idx="4">
                  <c:v>-0.15000000000000002</c:v>
                </c:pt>
                <c:pt idx="5">
                  <c:v>-5.0000000000000024E-2</c:v>
                </c:pt>
                <c:pt idx="6">
                  <c:v>4.9999999999999975E-2</c:v>
                </c:pt>
                <c:pt idx="7">
                  <c:v>0.14999999999999997</c:v>
                </c:pt>
                <c:pt idx="8">
                  <c:v>0.24999999999999997</c:v>
                </c:pt>
                <c:pt idx="9">
                  <c:v>0.35</c:v>
                </c:pt>
                <c:pt idx="10">
                  <c:v>0.44999999999999996</c:v>
                </c:pt>
                <c:pt idx="11">
                  <c:v>0.54999999999999993</c:v>
                </c:pt>
                <c:pt idx="12">
                  <c:v>0.65</c:v>
                </c:pt>
                <c:pt idx="13">
                  <c:v>0.75</c:v>
                </c:pt>
                <c:pt idx="14">
                  <c:v>0.85</c:v>
                </c:pt>
                <c:pt idx="15">
                  <c:v>0.95</c:v>
                </c:pt>
                <c:pt idx="16">
                  <c:v>1.05</c:v>
                </c:pt>
                <c:pt idx="17">
                  <c:v>1.1499999999999999</c:v>
                </c:pt>
                <c:pt idx="18">
                  <c:v>1.25</c:v>
                </c:pt>
                <c:pt idx="19">
                  <c:v>1.35</c:v>
                </c:pt>
              </c:numCache>
            </c:numRef>
          </c:xVal>
          <c:yVal>
            <c:numRef>
              <c:f>Prices!$I$37:$I$56</c:f>
              <c:numCache>
                <c:formatCode>"$"#,##0.00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3.6222195823337397E-5</c:v>
                </c:pt>
                <c:pt idx="7">
                  <c:v>0.20983686069098351</c:v>
                </c:pt>
                <c:pt idx="8">
                  <c:v>0.88600332760424472</c:v>
                </c:pt>
                <c:pt idx="9">
                  <c:v>1.752224319219156</c:v>
                </c:pt>
                <c:pt idx="10">
                  <c:v>2.6918759857396353</c:v>
                </c:pt>
                <c:pt idx="11">
                  <c:v>3.6635663112234571</c:v>
                </c:pt>
                <c:pt idx="12">
                  <c:v>4.6491882643873161</c:v>
                </c:pt>
                <c:pt idx="13">
                  <c:v>5.6393032172713546</c:v>
                </c:pt>
                <c:pt idx="14">
                  <c:v>6.6282579954029508</c:v>
                </c:pt>
                <c:pt idx="15">
                  <c:v>7.6122688682982549</c:v>
                </c:pt>
                <c:pt idx="16">
                  <c:v>8.5885710659199521</c:v>
                </c:pt>
                <c:pt idx="17">
                  <c:v>9.5550038995254134</c:v>
                </c:pt>
                <c:pt idx="18">
                  <c:v>10.509792955046745</c:v>
                </c:pt>
                <c:pt idx="19">
                  <c:v>11.451428912520441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Prices!$J$36</c:f>
              <c:strCache>
                <c:ptCount val="1"/>
                <c:pt idx="0">
                  <c:v>B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9"/>
            <c:marker>
              <c:symbol val="circle"/>
              <c:size val="8"/>
            </c:marker>
            <c:bubble3D val="0"/>
          </c:dPt>
          <c:xVal>
            <c:numRef>
              <c:f>Prices!$H$37:$H$56</c:f>
              <c:numCache>
                <c:formatCode>General</c:formatCode>
                <c:ptCount val="20"/>
                <c:pt idx="0">
                  <c:v>-0.55000000000000004</c:v>
                </c:pt>
                <c:pt idx="1">
                  <c:v>-0.45</c:v>
                </c:pt>
                <c:pt idx="2">
                  <c:v>-0.35000000000000003</c:v>
                </c:pt>
                <c:pt idx="3">
                  <c:v>-0.25</c:v>
                </c:pt>
                <c:pt idx="4">
                  <c:v>-0.15000000000000002</c:v>
                </c:pt>
                <c:pt idx="5">
                  <c:v>-5.0000000000000024E-2</c:v>
                </c:pt>
                <c:pt idx="6">
                  <c:v>4.9999999999999975E-2</c:v>
                </c:pt>
                <c:pt idx="7">
                  <c:v>0.14999999999999997</c:v>
                </c:pt>
                <c:pt idx="8">
                  <c:v>0.24999999999999997</c:v>
                </c:pt>
                <c:pt idx="9">
                  <c:v>0.35</c:v>
                </c:pt>
                <c:pt idx="10">
                  <c:v>0.44999999999999996</c:v>
                </c:pt>
                <c:pt idx="11">
                  <c:v>0.54999999999999993</c:v>
                </c:pt>
                <c:pt idx="12">
                  <c:v>0.65</c:v>
                </c:pt>
                <c:pt idx="13">
                  <c:v>0.75</c:v>
                </c:pt>
                <c:pt idx="14">
                  <c:v>0.85</c:v>
                </c:pt>
                <c:pt idx="15">
                  <c:v>0.95</c:v>
                </c:pt>
                <c:pt idx="16">
                  <c:v>1.05</c:v>
                </c:pt>
                <c:pt idx="17">
                  <c:v>1.1499999999999999</c:v>
                </c:pt>
                <c:pt idx="18">
                  <c:v>1.25</c:v>
                </c:pt>
                <c:pt idx="19">
                  <c:v>1.35</c:v>
                </c:pt>
              </c:numCache>
            </c:numRef>
          </c:xVal>
          <c:yVal>
            <c:numRef>
              <c:f>Prices!$J$37:$J$56</c:f>
              <c:numCache>
                <c:formatCode>"$"#,##0.00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1.8980387851481853E-13</c:v>
                </c:pt>
                <c:pt idx="7">
                  <c:v>1.2200223908529262E-2</c:v>
                </c:pt>
                <c:pt idx="8">
                  <c:v>0.22653536492263893</c:v>
                </c:pt>
                <c:pt idx="9">
                  <c:v>0.72135556522566002</c:v>
                </c:pt>
                <c:pt idx="10">
                  <c:v>1.3898237080826714</c:v>
                </c:pt>
                <c:pt idx="11">
                  <c:v>2.1551985542254339</c:v>
                </c:pt>
                <c:pt idx="12">
                  <c:v>2.9755886322051524</c:v>
                </c:pt>
                <c:pt idx="13">
                  <c:v>3.8275250625410777</c:v>
                </c:pt>
                <c:pt idx="14">
                  <c:v>4.6969513085010277</c:v>
                </c:pt>
                <c:pt idx="15">
                  <c:v>5.5748541266426503</c:v>
                </c:pt>
                <c:pt idx="16">
                  <c:v>6.4550849124549998</c:v>
                </c:pt>
                <c:pt idx="17">
                  <c:v>7.3332156874092416</c:v>
                </c:pt>
                <c:pt idx="18">
                  <c:v>8.2059064766267902</c:v>
                </c:pt>
                <c:pt idx="19">
                  <c:v>9.0705387971295668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Prices!$K$36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Pt>
            <c:idx val="9"/>
            <c:marker>
              <c:symbol val="circle"/>
              <c:size val="8"/>
            </c:marker>
            <c:bubble3D val="0"/>
          </c:dPt>
          <c:xVal>
            <c:numRef>
              <c:f>Prices!$H$37:$H$56</c:f>
              <c:numCache>
                <c:formatCode>General</c:formatCode>
                <c:ptCount val="20"/>
                <c:pt idx="0">
                  <c:v>-0.55000000000000004</c:v>
                </c:pt>
                <c:pt idx="1">
                  <c:v>-0.45</c:v>
                </c:pt>
                <c:pt idx="2">
                  <c:v>-0.35000000000000003</c:v>
                </c:pt>
                <c:pt idx="3">
                  <c:v>-0.25</c:v>
                </c:pt>
                <c:pt idx="4">
                  <c:v>-0.15000000000000002</c:v>
                </c:pt>
                <c:pt idx="5">
                  <c:v>-5.0000000000000024E-2</c:v>
                </c:pt>
                <c:pt idx="6">
                  <c:v>4.9999999999999975E-2</c:v>
                </c:pt>
                <c:pt idx="7">
                  <c:v>0.14999999999999997</c:v>
                </c:pt>
                <c:pt idx="8">
                  <c:v>0.24999999999999997</c:v>
                </c:pt>
                <c:pt idx="9">
                  <c:v>0.35</c:v>
                </c:pt>
                <c:pt idx="10">
                  <c:v>0.44999999999999996</c:v>
                </c:pt>
                <c:pt idx="11">
                  <c:v>0.54999999999999993</c:v>
                </c:pt>
                <c:pt idx="12">
                  <c:v>0.65</c:v>
                </c:pt>
                <c:pt idx="13">
                  <c:v>0.75</c:v>
                </c:pt>
                <c:pt idx="14">
                  <c:v>0.85</c:v>
                </c:pt>
                <c:pt idx="15">
                  <c:v>0.95</c:v>
                </c:pt>
                <c:pt idx="16">
                  <c:v>1.05</c:v>
                </c:pt>
                <c:pt idx="17">
                  <c:v>1.1499999999999999</c:v>
                </c:pt>
                <c:pt idx="18">
                  <c:v>1.25</c:v>
                </c:pt>
                <c:pt idx="19">
                  <c:v>1.35</c:v>
                </c:pt>
              </c:numCache>
            </c:numRef>
          </c:xVal>
          <c:yVal>
            <c:numRef>
              <c:f>Prices!$K$37:$K$56</c:f>
              <c:numCache>
                <c:formatCode>"$"#,##0.00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1.3779038975391192E-4</c:v>
                </c:pt>
                <c:pt idx="8">
                  <c:v>3.1955354383363832E-2</c:v>
                </c:pt>
                <c:pt idx="9">
                  <c:v>0.21637050411411174</c:v>
                </c:pt>
                <c:pt idx="10">
                  <c:v>0.58561725085808547</c:v>
                </c:pt>
                <c:pt idx="11">
                  <c:v>1.0962417082553069</c:v>
                </c:pt>
                <c:pt idx="12">
                  <c:v>1.7031351107267776</c:v>
                </c:pt>
                <c:pt idx="13">
                  <c:v>2.3739188422295001</c:v>
                </c:pt>
                <c:pt idx="14">
                  <c:v>3.0867395774646962</c:v>
                </c:pt>
                <c:pt idx="15">
                  <c:v>3.8267426854924897</c:v>
                </c:pt>
                <c:pt idx="16">
                  <c:v>4.5835576677148424</c:v>
                </c:pt>
                <c:pt idx="17">
                  <c:v>5.3497117803654985</c:v>
                </c:pt>
                <c:pt idx="18">
                  <c:v>6.1196486090185296</c:v>
                </c:pt>
                <c:pt idx="19">
                  <c:v>6.8891147589016644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580160"/>
        <c:axId val="163586816"/>
      </c:scatterChart>
      <c:valAx>
        <c:axId val="163580160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Volatility</a:t>
                </a:r>
              </a:p>
            </c:rich>
          </c:tx>
          <c:layout>
            <c:manualLayout>
              <c:xMode val="edge"/>
              <c:yMode val="edge"/>
              <c:x val="0.48476519861982587"/>
              <c:y val="0.912337662337662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586816"/>
        <c:crosses val="autoZero"/>
        <c:crossBetween val="midCat"/>
      </c:valAx>
      <c:valAx>
        <c:axId val="163586816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580160"/>
        <c:crosses val="autoZero"/>
        <c:crossBetween val="midCat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666699" mc:Ignorable="a14" a14:legacySpreadsheetColorIndex="54"/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666699" mc:Ignorable="a14" a14:legacySpreadsheetColorIndex="54"/>
            </a:gs>
          </a:gsLst>
          <a:lin ang="27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5.5401736985122955E-2"/>
          <c:y val="2.5974025974025976E-2"/>
          <c:w val="0.36565146410181149"/>
          <c:h val="7.1428571428571425E-2"/>
        </c:manualLayout>
      </c:layout>
      <c:overlay val="0"/>
      <c:spPr>
        <a:solidFill>
          <a:srgbClr val="666699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</xdr:row>
      <xdr:rowOff>152400</xdr:rowOff>
    </xdr:from>
    <xdr:to>
      <xdr:col>6</xdr:col>
      <xdr:colOff>9525</xdr:colOff>
      <xdr:row>7</xdr:row>
      <xdr:rowOff>76200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752475" y="638175"/>
          <a:ext cx="2914650" cy="57150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666699" mc:Ignorable="a14" a14:legacySpreadsheetColorIndex="54"/>
            </a:gs>
          </a:gsLst>
          <a:path path="shape">
            <a:fillToRect l="50000" t="50000" r="50000" b="50000"/>
          </a:path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n-US" sz="1800" b="1" i="1" u="none" strike="noStrike" baseline="0">
              <a:solidFill>
                <a:srgbClr val="000000"/>
              </a:solidFill>
              <a:latin typeface="Arial"/>
              <a:cs typeface="Arial"/>
            </a:rPr>
            <a:t>Option Pricing</a:t>
          </a:r>
          <a:endParaRPr lang="en-US"/>
        </a:p>
      </xdr:txBody>
    </xdr:sp>
    <xdr:clientData/>
  </xdr:twoCellAnchor>
  <xdr:twoCellAnchor>
    <xdr:from>
      <xdr:col>0</xdr:col>
      <xdr:colOff>600075</xdr:colOff>
      <xdr:row>8</xdr:row>
      <xdr:rowOff>19050</xdr:rowOff>
    </xdr:from>
    <xdr:to>
      <xdr:col>6</xdr:col>
      <xdr:colOff>295275</xdr:colOff>
      <xdr:row>21</xdr:row>
      <xdr:rowOff>38100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600075" y="1314450"/>
          <a:ext cx="3352800" cy="2124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application gives the user two options for working with European call and put options.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Option 1: Compare option prices for a set risk rate and various volatility values.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Option 2: Find the optimal number of call and put options to buy of various option prices in order to minimize risk for a desired return.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Please refer to </a:t>
          </a: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Introduction to Probability Models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by Winston and </a:t>
          </a: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Data Analysis and Decision Making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by Albright, Winston, and Zappe for more details on option pricing.</a:t>
          </a:r>
          <a:endParaRPr lang="en-US"/>
        </a:p>
      </xdr:txBody>
    </xdr:sp>
    <xdr:clientData/>
  </xdr:twoCellAnchor>
  <xdr:twoCellAnchor>
    <xdr:from>
      <xdr:col>2</xdr:col>
      <xdr:colOff>561975</xdr:colOff>
      <xdr:row>21</xdr:row>
      <xdr:rowOff>152400</xdr:rowOff>
    </xdr:from>
    <xdr:to>
      <xdr:col>4</xdr:col>
      <xdr:colOff>371475</xdr:colOff>
      <xdr:row>24</xdr:row>
      <xdr:rowOff>9525</xdr:rowOff>
    </xdr:to>
    <xdr:sp macro="[0]!Main" textlink="">
      <xdr:nvSpPr>
        <xdr:cNvPr id="1027" name="AutoShape 3"/>
        <xdr:cNvSpPr>
          <a:spLocks noChangeArrowheads="1"/>
        </xdr:cNvSpPr>
      </xdr:nvSpPr>
      <xdr:spPr bwMode="auto">
        <a:xfrm>
          <a:off x="1781175" y="3552825"/>
          <a:ext cx="1028700" cy="34290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666699" mc:Ignorable="a14" a14:legacySpreadsheetColorIndex="54">
            <a:alpha val="8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START</a:t>
          </a:r>
          <a:endParaRPr lang="en-US"/>
        </a:p>
      </xdr:txBody>
    </xdr:sp>
    <xdr:clientData/>
  </xdr:twoCellAnchor>
  <xdr:twoCellAnchor>
    <xdr:from>
      <xdr:col>6</xdr:col>
      <xdr:colOff>504825</xdr:colOff>
      <xdr:row>3</xdr:row>
      <xdr:rowOff>95250</xdr:rowOff>
    </xdr:from>
    <xdr:to>
      <xdr:col>11</xdr:col>
      <xdr:colOff>123825</xdr:colOff>
      <xdr:row>23</xdr:row>
      <xdr:rowOff>66675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4162425" y="581025"/>
          <a:ext cx="2667000" cy="3209925"/>
          <a:chOff x="468" y="70"/>
          <a:chExt cx="280" cy="337"/>
        </a:xfrm>
      </xdr:grpSpPr>
      <xdr:pic>
        <xdr:nvPicPr>
          <xdr:cNvPr id="1029" name="Picture 5" descr="pricing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30" y="70"/>
            <a:ext cx="118" cy="30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31" name="Picture 7" descr="pricing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" y="91"/>
            <a:ext cx="172" cy="24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32" name="Picture 8" descr="pricing3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1" y="283"/>
            <a:ext cx="137" cy="12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76200</xdr:rowOff>
    </xdr:from>
    <xdr:to>
      <xdr:col>5</xdr:col>
      <xdr:colOff>523875</xdr:colOff>
      <xdr:row>3</xdr:row>
      <xdr:rowOff>95250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161925" y="76200"/>
          <a:ext cx="3790950" cy="504825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666699" mc:Ignorable="a14" a14:legacySpreadsheetColorIndex="54"/>
            </a:gs>
          </a:gsLst>
          <a:path path="shape">
            <a:fillToRect l="50000" t="50000" r="50000" b="50000"/>
          </a:path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European Options</a:t>
          </a:r>
          <a:endParaRPr lang="en-US"/>
        </a:p>
      </xdr:txBody>
    </xdr:sp>
    <xdr:clientData/>
  </xdr:twoCellAnchor>
  <xdr:twoCellAnchor>
    <xdr:from>
      <xdr:col>1</xdr:col>
      <xdr:colOff>19050</xdr:colOff>
      <xdr:row>4</xdr:row>
      <xdr:rowOff>9525</xdr:rowOff>
    </xdr:from>
    <xdr:to>
      <xdr:col>5</xdr:col>
      <xdr:colOff>523875</xdr:colOff>
      <xdr:row>8</xdr:row>
      <xdr:rowOff>95250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161925" y="657225"/>
          <a:ext cx="3790950" cy="733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optimal number of call and put options has been determined for each exercise price and corresponding option price. This optimization was performed with the objective of minimizing risk for a desired return.</a:t>
          </a:r>
          <a:endParaRPr lang="en-US"/>
        </a:p>
      </xdr:txBody>
    </xdr:sp>
    <xdr:clientData/>
  </xdr:twoCellAnchor>
  <xdr:twoCellAnchor>
    <xdr:from>
      <xdr:col>5</xdr:col>
      <xdr:colOff>590550</xdr:colOff>
      <xdr:row>0</xdr:row>
      <xdr:rowOff>95250</xdr:rowOff>
    </xdr:from>
    <xdr:to>
      <xdr:col>7</xdr:col>
      <xdr:colOff>400050</xdr:colOff>
      <xdr:row>3</xdr:row>
      <xdr:rowOff>76200</xdr:rowOff>
    </xdr:to>
    <xdr:sp macro="[0]!EndProg" textlink="">
      <xdr:nvSpPr>
        <xdr:cNvPr id="3076" name="AutoShape 4"/>
        <xdr:cNvSpPr>
          <a:spLocks noChangeArrowheads="1"/>
        </xdr:cNvSpPr>
      </xdr:nvSpPr>
      <xdr:spPr bwMode="auto">
        <a:xfrm>
          <a:off x="4019550" y="95250"/>
          <a:ext cx="1028700" cy="46672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666699" mc:Ignorable="a14" a14:legacySpreadsheetColorIndex="54">
            <a:alpha val="8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END</a:t>
          </a:r>
          <a:endParaRPr lang="en-US"/>
        </a:p>
      </xdr:txBody>
    </xdr:sp>
    <xdr:clientData/>
  </xdr:twoCellAnchor>
  <xdr:twoCellAnchor>
    <xdr:from>
      <xdr:col>7</xdr:col>
      <xdr:colOff>514350</xdr:colOff>
      <xdr:row>0</xdr:row>
      <xdr:rowOff>95250</xdr:rowOff>
    </xdr:from>
    <xdr:to>
      <xdr:col>9</xdr:col>
      <xdr:colOff>323850</xdr:colOff>
      <xdr:row>3</xdr:row>
      <xdr:rowOff>66675</xdr:rowOff>
    </xdr:to>
    <xdr:sp macro="Main" textlink="">
      <xdr:nvSpPr>
        <xdr:cNvPr id="3077" name="AutoShape 5"/>
        <xdr:cNvSpPr>
          <a:spLocks noChangeArrowheads="1"/>
        </xdr:cNvSpPr>
      </xdr:nvSpPr>
      <xdr:spPr bwMode="auto">
        <a:xfrm>
          <a:off x="5162550" y="95250"/>
          <a:ext cx="1028700" cy="45720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666699" mc:Ignorable="a14" a14:legacySpreadsheetColorIndex="54">
            <a:alpha val="8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Return to Options Form</a:t>
          </a:r>
          <a:endParaRPr lang="en-US"/>
        </a:p>
      </xdr:txBody>
    </xdr:sp>
    <xdr:clientData/>
  </xdr:twoCellAnchor>
  <xdr:twoCellAnchor>
    <xdr:from>
      <xdr:col>6</xdr:col>
      <xdr:colOff>200025</xdr:colOff>
      <xdr:row>5</xdr:row>
      <xdr:rowOff>19050</xdr:rowOff>
    </xdr:from>
    <xdr:to>
      <xdr:col>9</xdr:col>
      <xdr:colOff>180975</xdr:colOff>
      <xdr:row>20</xdr:row>
      <xdr:rowOff>0</xdr:rowOff>
    </xdr:to>
    <xdr:grpSp>
      <xdr:nvGrpSpPr>
        <xdr:cNvPr id="3078" name="Group 6"/>
        <xdr:cNvGrpSpPr>
          <a:grpSpLocks/>
        </xdr:cNvGrpSpPr>
      </xdr:nvGrpSpPr>
      <xdr:grpSpPr bwMode="auto">
        <a:xfrm>
          <a:off x="4238625" y="828675"/>
          <a:ext cx="1809750" cy="2409825"/>
          <a:chOff x="468" y="70"/>
          <a:chExt cx="280" cy="337"/>
        </a:xfrm>
      </xdr:grpSpPr>
      <xdr:pic>
        <xdr:nvPicPr>
          <xdr:cNvPr id="3079" name="Picture 7" descr="pricing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30" y="70"/>
            <a:ext cx="118" cy="30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080" name="Picture 8" descr="pricing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" y="91"/>
            <a:ext cx="172" cy="24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081" name="Picture 9" descr="pricing3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1" y="283"/>
            <a:ext cx="137" cy="12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3</xdr:col>
      <xdr:colOff>485775</xdr:colOff>
      <xdr:row>10</xdr:row>
      <xdr:rowOff>28575</xdr:rowOff>
    </xdr:from>
    <xdr:to>
      <xdr:col>4</xdr:col>
      <xdr:colOff>809625</xdr:colOff>
      <xdr:row>13</xdr:row>
      <xdr:rowOff>9525</xdr:rowOff>
    </xdr:to>
    <xdr:sp macro="[0]!ViewModel" textlink="">
      <xdr:nvSpPr>
        <xdr:cNvPr id="3082" name="AutoShape 10"/>
        <xdr:cNvSpPr>
          <a:spLocks noChangeArrowheads="1"/>
        </xdr:cNvSpPr>
      </xdr:nvSpPr>
      <xdr:spPr bwMode="auto">
        <a:xfrm>
          <a:off x="2390775" y="1647825"/>
          <a:ext cx="1028700" cy="46672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666699" mc:Ignorable="a14" a14:legacySpreadsheetColorIndex="54">
            <a:alpha val="8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View Model</a:t>
          </a:r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76200</xdr:rowOff>
    </xdr:from>
    <xdr:to>
      <xdr:col>5</xdr:col>
      <xdr:colOff>523875</xdr:colOff>
      <xdr:row>3</xdr:row>
      <xdr:rowOff>95250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161925" y="76200"/>
          <a:ext cx="3581400" cy="504825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666699" mc:Ignorable="a14" a14:legacySpreadsheetColorIndex="54"/>
            </a:gs>
          </a:gsLst>
          <a:path path="shape">
            <a:fillToRect l="50000" t="50000" r="50000" b="50000"/>
          </a:path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Option Prices</a:t>
          </a:r>
          <a:endParaRPr lang="en-US"/>
        </a:p>
      </xdr:txBody>
    </xdr:sp>
    <xdr:clientData/>
  </xdr:twoCellAnchor>
  <xdr:twoCellAnchor>
    <xdr:from>
      <xdr:col>1</xdr:col>
      <xdr:colOff>19050</xdr:colOff>
      <xdr:row>4</xdr:row>
      <xdr:rowOff>9525</xdr:rowOff>
    </xdr:from>
    <xdr:to>
      <xdr:col>9</xdr:col>
      <xdr:colOff>95250</xdr:colOff>
      <xdr:row>6</xdr:row>
      <xdr:rowOff>152400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161925" y="657225"/>
          <a:ext cx="5838825" cy="466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Change the risk rate to view the change in option price with volatility for the exercises prices of both call and put options.</a:t>
          </a:r>
          <a:endParaRPr lang="en-US"/>
        </a:p>
      </xdr:txBody>
    </xdr:sp>
    <xdr:clientData/>
  </xdr:twoCellAnchor>
  <xdr:twoCellAnchor>
    <xdr:from>
      <xdr:col>5</xdr:col>
      <xdr:colOff>600075</xdr:colOff>
      <xdr:row>0</xdr:row>
      <xdr:rowOff>104775</xdr:rowOff>
    </xdr:from>
    <xdr:to>
      <xdr:col>7</xdr:col>
      <xdr:colOff>409575</xdr:colOff>
      <xdr:row>3</xdr:row>
      <xdr:rowOff>85725</xdr:rowOff>
    </xdr:to>
    <xdr:sp macro="[0]!EndProg" textlink="">
      <xdr:nvSpPr>
        <xdr:cNvPr id="7171" name="AutoShape 3"/>
        <xdr:cNvSpPr>
          <a:spLocks noChangeArrowheads="1"/>
        </xdr:cNvSpPr>
      </xdr:nvSpPr>
      <xdr:spPr bwMode="auto">
        <a:xfrm>
          <a:off x="3819525" y="104775"/>
          <a:ext cx="1028700" cy="46672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666699" mc:Ignorable="a14" a14:legacySpreadsheetColorIndex="54">
            <a:alpha val="8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END</a:t>
          </a:r>
          <a:endParaRPr lang="en-US"/>
        </a:p>
      </xdr:txBody>
    </xdr:sp>
    <xdr:clientData/>
  </xdr:twoCellAnchor>
  <xdr:twoCellAnchor>
    <xdr:from>
      <xdr:col>3</xdr:col>
      <xdr:colOff>400050</xdr:colOff>
      <xdr:row>8</xdr:row>
      <xdr:rowOff>0</xdr:rowOff>
    </xdr:from>
    <xdr:to>
      <xdr:col>6</xdr:col>
      <xdr:colOff>476250</xdr:colOff>
      <xdr:row>10</xdr:row>
      <xdr:rowOff>114300</xdr:rowOff>
    </xdr:to>
    <xdr:grpSp>
      <xdr:nvGrpSpPr>
        <xdr:cNvPr id="7176" name="Group 8"/>
        <xdr:cNvGrpSpPr>
          <a:grpSpLocks/>
        </xdr:cNvGrpSpPr>
      </xdr:nvGrpSpPr>
      <xdr:grpSpPr bwMode="auto">
        <a:xfrm>
          <a:off x="2220383" y="1270000"/>
          <a:ext cx="2097617" cy="431800"/>
          <a:chOff x="256" y="170"/>
          <a:chExt cx="219" cy="46"/>
        </a:xfrm>
      </xdr:grpSpPr>
      <xdr:sp macro="" textlink="">
        <xdr:nvSpPr>
          <xdr:cNvPr id="7172" name="Rectangle 4"/>
          <xdr:cNvSpPr>
            <a:spLocks noChangeArrowheads="1"/>
          </xdr:cNvSpPr>
        </xdr:nvSpPr>
        <xdr:spPr bwMode="auto">
          <a:xfrm>
            <a:off x="256" y="170"/>
            <a:ext cx="219" cy="4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CFFCC" mc:Ignorable="a14" a14:legacySpreadsheetColorIndex="42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73" name="txtRiskRate" hidden="1">
                <a:extLst>
                  <a:ext uri="{63B3BB69-23CF-44E3-9099-C40C66FF867C}">
                    <a14:compatExt spid="_x0000_s7173"/>
                  </a:ext>
                </a:extLst>
              </xdr:cNvPr>
              <xdr:cNvSpPr/>
            </xdr:nvSpPr>
            <xdr:spPr>
              <a:xfrm>
                <a:off x="347" y="182"/>
                <a:ext cx="65" cy="24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74" name="spnRiskRate" hidden="1">
                <a:extLst>
                  <a:ext uri="{63B3BB69-23CF-44E3-9099-C40C66FF867C}">
                    <a14:compatExt spid="_x0000_s7174"/>
                  </a:ext>
                </a:extLst>
              </xdr:cNvPr>
              <xdr:cNvSpPr/>
            </xdr:nvSpPr>
            <xdr:spPr>
              <a:xfrm>
                <a:off x="416" y="181"/>
                <a:ext cx="46" cy="22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75" name="Label1" hidden="1">
                <a:extLst>
                  <a:ext uri="{63B3BB69-23CF-44E3-9099-C40C66FF867C}">
                    <a14:compatExt spid="_x0000_s7175"/>
                  </a:ext>
                </a:extLst>
              </xdr:cNvPr>
              <xdr:cNvSpPr/>
            </xdr:nvSpPr>
            <xdr:spPr>
              <a:xfrm>
                <a:off x="263" y="182"/>
                <a:ext cx="77" cy="24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</xdr:col>
      <xdr:colOff>0</xdr:colOff>
      <xdr:row>15</xdr:row>
      <xdr:rowOff>104775</xdr:rowOff>
    </xdr:from>
    <xdr:to>
      <xdr:col>5</xdr:col>
      <xdr:colOff>409575</xdr:colOff>
      <xdr:row>33</xdr:row>
      <xdr:rowOff>114300</xdr:rowOff>
    </xdr:to>
    <xdr:graphicFrame macro="">
      <xdr:nvGraphicFramePr>
        <xdr:cNvPr id="717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15</xdr:row>
      <xdr:rowOff>114300</xdr:rowOff>
    </xdr:from>
    <xdr:to>
      <xdr:col>12</xdr:col>
      <xdr:colOff>171450</xdr:colOff>
      <xdr:row>33</xdr:row>
      <xdr:rowOff>133350</xdr:rowOff>
    </xdr:to>
    <xdr:graphicFrame macro="">
      <xdr:nvGraphicFramePr>
        <xdr:cNvPr id="717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523875</xdr:colOff>
      <xdr:row>0</xdr:row>
      <xdr:rowOff>104775</xdr:rowOff>
    </xdr:from>
    <xdr:to>
      <xdr:col>9</xdr:col>
      <xdr:colOff>85725</xdr:colOff>
      <xdr:row>3</xdr:row>
      <xdr:rowOff>76200</xdr:rowOff>
    </xdr:to>
    <xdr:sp macro="Main" textlink="">
      <xdr:nvSpPr>
        <xdr:cNvPr id="7180" name="AutoShape 12"/>
        <xdr:cNvSpPr>
          <a:spLocks noChangeArrowheads="1"/>
        </xdr:cNvSpPr>
      </xdr:nvSpPr>
      <xdr:spPr bwMode="auto">
        <a:xfrm>
          <a:off x="4962525" y="104775"/>
          <a:ext cx="1028700" cy="45720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666699" mc:Ignorable="a14" a14:legacySpreadsheetColorIndex="54">
            <a:alpha val="8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Return to Options Form</a:t>
          </a:r>
          <a:endParaRPr lang="en-US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0.01362</cdr:x>
      <cdr:y>0.26513</cdr:y>
    </cdr:from>
    <cdr:to>
      <cdr:x>0.07369</cdr:x>
      <cdr:y>0.76365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780991"/>
          <a:ext cx="209976" cy="1462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Option Price</a:t>
          </a:r>
          <a:endParaRPr 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0.01381</cdr:x>
      <cdr:y>0.18866</cdr:y>
    </cdr:from>
    <cdr:to>
      <cdr:x>0.07167</cdr:x>
      <cdr:y>0.83843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58452"/>
          <a:ext cx="199492" cy="1912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Option Price</a:t>
          </a:r>
          <a:endParaRPr lang="en-U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104775</xdr:rowOff>
    </xdr:from>
    <xdr:to>
      <xdr:col>5</xdr:col>
      <xdr:colOff>285750</xdr:colOff>
      <xdr:row>3</xdr:row>
      <xdr:rowOff>123825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171450" y="104775"/>
          <a:ext cx="3571875" cy="504825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666699" mc:Ignorable="a14" a14:legacySpreadsheetColorIndex="54"/>
            </a:gs>
          </a:gsLst>
          <a:path path="shape">
            <a:fillToRect l="50000" t="50000" r="50000" b="50000"/>
          </a:path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Calculations</a:t>
          </a:r>
          <a:endParaRPr lang="en-US"/>
        </a:p>
      </xdr:txBody>
    </xdr:sp>
    <xdr:clientData/>
  </xdr:twoCellAnchor>
  <xdr:twoCellAnchor>
    <xdr:from>
      <xdr:col>1</xdr:col>
      <xdr:colOff>19050</xdr:colOff>
      <xdr:row>4</xdr:row>
      <xdr:rowOff>9525</xdr:rowOff>
    </xdr:from>
    <xdr:to>
      <xdr:col>5</xdr:col>
      <xdr:colOff>285750</xdr:colOff>
      <xdr:row>7</xdr:row>
      <xdr:rowOff>95250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161925" y="657225"/>
          <a:ext cx="3581400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Optimization calculations are performed on this sheet. Risk is minimized for a desired return. The best number to buy of each option is determined.</a:t>
          </a:r>
          <a:endParaRPr lang="en-US"/>
        </a:p>
      </xdr:txBody>
    </xdr:sp>
    <xdr:clientData/>
  </xdr:twoCellAnchor>
  <xdr:twoCellAnchor>
    <xdr:from>
      <xdr:col>5</xdr:col>
      <xdr:colOff>371475</xdr:colOff>
      <xdr:row>0</xdr:row>
      <xdr:rowOff>114300</xdr:rowOff>
    </xdr:from>
    <xdr:to>
      <xdr:col>6</xdr:col>
      <xdr:colOff>1038225</xdr:colOff>
      <xdr:row>3</xdr:row>
      <xdr:rowOff>95250</xdr:rowOff>
    </xdr:to>
    <xdr:sp macro="[0]!EndProg" textlink="">
      <xdr:nvSpPr>
        <xdr:cNvPr id="6147" name="AutoShape 3"/>
        <xdr:cNvSpPr>
          <a:spLocks noChangeArrowheads="1"/>
        </xdr:cNvSpPr>
      </xdr:nvSpPr>
      <xdr:spPr bwMode="auto">
        <a:xfrm>
          <a:off x="3829050" y="114300"/>
          <a:ext cx="1057275" cy="46672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666699" mc:Ignorable="a14" a14:legacySpreadsheetColorIndex="54">
            <a:alpha val="8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END</a:t>
          </a:r>
          <a:endParaRPr lang="en-US"/>
        </a:p>
      </xdr:txBody>
    </xdr:sp>
    <xdr:clientData/>
  </xdr:twoCellAnchor>
  <xdr:twoCellAnchor>
    <xdr:from>
      <xdr:col>6</xdr:col>
      <xdr:colOff>1133475</xdr:colOff>
      <xdr:row>0</xdr:row>
      <xdr:rowOff>114300</xdr:rowOff>
    </xdr:from>
    <xdr:to>
      <xdr:col>8</xdr:col>
      <xdr:colOff>123825</xdr:colOff>
      <xdr:row>3</xdr:row>
      <xdr:rowOff>95250</xdr:rowOff>
    </xdr:to>
    <xdr:sp macro="[0]!ViewResults" textlink="">
      <xdr:nvSpPr>
        <xdr:cNvPr id="6160" name="AutoShape 16"/>
        <xdr:cNvSpPr>
          <a:spLocks noChangeArrowheads="1"/>
        </xdr:cNvSpPr>
      </xdr:nvSpPr>
      <xdr:spPr bwMode="auto">
        <a:xfrm>
          <a:off x="4981575" y="114300"/>
          <a:ext cx="1028700" cy="46672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666699" mc:Ignorable="a14" a14:legacySpreadsheetColorIndex="54">
            <a:alpha val="8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View Results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.xml"/><Relationship Id="rId5" Type="http://schemas.openxmlformats.org/officeDocument/2006/relationships/image" Target="../media/image4.emf"/><Relationship Id="rId4" Type="http://schemas.openxmlformats.org/officeDocument/2006/relationships/control" Target="../activeX/activeX1.xml"/><Relationship Id="rId9" Type="http://schemas.openxmlformats.org/officeDocument/2006/relationships/image" Target="../media/image6.emf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7"/>
  <sheetViews>
    <sheetView showGridLines="0" showRowColHeaders="0" tabSelected="1" workbookViewId="0">
      <selection activeCell="D3" sqref="D3"/>
    </sheetView>
  </sheetViews>
  <sheetFormatPr defaultRowHeight="12.75" x14ac:dyDescent="0.2"/>
  <sheetData>
    <row r="1" spans="1:3" x14ac:dyDescent="0.2">
      <c r="A1" s="1" t="s">
        <v>32</v>
      </c>
    </row>
    <row r="15" spans="1:3" x14ac:dyDescent="0.2">
      <c r="C15">
        <v>0</v>
      </c>
    </row>
    <row r="16" spans="1:3" x14ac:dyDescent="0.2">
      <c r="C16">
        <v>0</v>
      </c>
    </row>
    <row r="17" spans="3:3" x14ac:dyDescent="0.2">
      <c r="C17">
        <v>0</v>
      </c>
    </row>
  </sheetData>
  <sheetProtection password="8C4D" sheet="1" objects="1" scenarios="1" selectLockedCells="1" selectUnlockedCells="1"/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1:E27"/>
  <sheetViews>
    <sheetView showGridLines="0" showRowColHeaders="0" workbookViewId="0">
      <selection activeCell="D35" sqref="D35"/>
    </sheetView>
  </sheetViews>
  <sheetFormatPr defaultRowHeight="12.75" x14ac:dyDescent="0.2"/>
  <cols>
    <col min="1" max="1" width="2.140625" customWidth="1"/>
    <col min="2" max="2" width="14.85546875" customWidth="1"/>
    <col min="3" max="3" width="11.5703125" customWidth="1"/>
    <col min="4" max="4" width="10.5703125" customWidth="1"/>
    <col min="5" max="5" width="12.28515625" customWidth="1"/>
  </cols>
  <sheetData>
    <row r="11" spans="2:3" x14ac:dyDescent="0.2">
      <c r="B11" s="3" t="s">
        <v>1</v>
      </c>
      <c r="C11" s="5" t="s">
        <v>0</v>
      </c>
    </row>
    <row r="12" spans="2:3" x14ac:dyDescent="0.2">
      <c r="B12" s="3" t="s">
        <v>2</v>
      </c>
      <c r="C12" s="15">
        <v>40</v>
      </c>
    </row>
    <row r="13" spans="2:3" x14ac:dyDescent="0.2">
      <c r="B13" s="3" t="s">
        <v>3</v>
      </c>
      <c r="C13" s="8">
        <v>40927</v>
      </c>
    </row>
    <row r="14" spans="2:3" x14ac:dyDescent="0.2">
      <c r="B14" s="3" t="s">
        <v>8</v>
      </c>
      <c r="C14" s="8">
        <v>41109</v>
      </c>
    </row>
    <row r="16" spans="2:3" x14ac:dyDescent="0.2">
      <c r="B16" s="3" t="s">
        <v>4</v>
      </c>
      <c r="C16" s="11">
        <v>49864.44019009293</v>
      </c>
    </row>
    <row r="17" spans="2:5" x14ac:dyDescent="0.2">
      <c r="B17" s="3" t="s">
        <v>5</v>
      </c>
      <c r="C17" s="12">
        <v>1940.4351722560157</v>
      </c>
    </row>
    <row r="19" spans="2:5" x14ac:dyDescent="0.2">
      <c r="B19" s="35" t="s">
        <v>6</v>
      </c>
      <c r="C19" s="36"/>
      <c r="D19" s="36"/>
      <c r="E19" s="36"/>
    </row>
    <row r="20" spans="2:5" x14ac:dyDescent="0.2">
      <c r="B20" s="3" t="s">
        <v>7</v>
      </c>
      <c r="C20" s="15">
        <v>44</v>
      </c>
      <c r="D20" s="15">
        <v>48</v>
      </c>
      <c r="E20" s="15">
        <v>52</v>
      </c>
    </row>
    <row r="21" spans="2:5" x14ac:dyDescent="0.2">
      <c r="B21" s="3" t="s">
        <v>11</v>
      </c>
      <c r="C21" s="13">
        <v>2.7886666395381585</v>
      </c>
      <c r="D21" s="13">
        <v>1.6967623821942848</v>
      </c>
      <c r="E21" s="13">
        <v>0.99854276672121767</v>
      </c>
    </row>
    <row r="22" spans="2:5" x14ac:dyDescent="0.2">
      <c r="B22" s="3" t="s">
        <v>9</v>
      </c>
      <c r="C22" s="17">
        <v>0</v>
      </c>
      <c r="D22" s="17">
        <v>0</v>
      </c>
      <c r="E22" s="17">
        <v>2.9437653556398654E-2</v>
      </c>
    </row>
    <row r="24" spans="2:5" x14ac:dyDescent="0.2">
      <c r="B24" s="35" t="s">
        <v>10</v>
      </c>
      <c r="C24" s="36"/>
      <c r="D24" s="36"/>
      <c r="E24" s="36"/>
    </row>
    <row r="25" spans="2:5" x14ac:dyDescent="0.2">
      <c r="B25" s="3" t="s">
        <v>7</v>
      </c>
      <c r="C25" s="15">
        <v>36</v>
      </c>
      <c r="D25" s="15">
        <v>32</v>
      </c>
      <c r="E25" s="15">
        <v>28</v>
      </c>
    </row>
    <row r="26" spans="2:5" x14ac:dyDescent="0.2">
      <c r="B26" s="3" t="s">
        <v>11</v>
      </c>
      <c r="C26" s="13">
        <v>1.752224319219156</v>
      </c>
      <c r="D26" s="13">
        <v>0.72135556522566002</v>
      </c>
      <c r="E26" s="13">
        <v>0.21637050411411174</v>
      </c>
    </row>
    <row r="27" spans="2:5" x14ac:dyDescent="0.2">
      <c r="B27" s="3" t="s">
        <v>9</v>
      </c>
      <c r="C27" s="17">
        <v>3.7774819831823181</v>
      </c>
      <c r="D27" s="17">
        <v>8.5967515743751513</v>
      </c>
      <c r="E27" s="17">
        <v>8.8366824047905315</v>
      </c>
    </row>
  </sheetData>
  <mergeCells count="2">
    <mergeCell ref="B19:E19"/>
    <mergeCell ref="B24:E24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B9:K56"/>
  <sheetViews>
    <sheetView showGridLines="0" showRowColHeaders="0" zoomScale="90" workbookViewId="0">
      <selection activeCell="M8" sqref="M8"/>
    </sheetView>
  </sheetViews>
  <sheetFormatPr defaultRowHeight="12.75" x14ac:dyDescent="0.2"/>
  <cols>
    <col min="1" max="1" width="2.140625" customWidth="1"/>
    <col min="2" max="2" width="14.140625" bestFit="1" customWidth="1"/>
    <col min="3" max="3" width="11" bestFit="1" customWidth="1"/>
    <col min="4" max="4" width="10.5703125" customWidth="1"/>
    <col min="5" max="5" width="10.42578125" customWidth="1"/>
    <col min="8" max="8" width="14.140625" bestFit="1" customWidth="1"/>
    <col min="9" max="9" width="7.85546875" customWidth="1"/>
    <col min="10" max="10" width="8.7109375" customWidth="1"/>
    <col min="11" max="11" width="9.28515625" customWidth="1"/>
  </cols>
  <sheetData>
    <row r="9" spans="2:11" x14ac:dyDescent="0.2">
      <c r="B9" s="3" t="s">
        <v>1</v>
      </c>
      <c r="C9" s="5" t="s">
        <v>0</v>
      </c>
    </row>
    <row r="10" spans="2:11" x14ac:dyDescent="0.2">
      <c r="B10" s="3" t="s">
        <v>2</v>
      </c>
      <c r="C10" s="15">
        <v>40</v>
      </c>
    </row>
    <row r="11" spans="2:11" x14ac:dyDescent="0.2">
      <c r="B11" s="3" t="s">
        <v>3</v>
      </c>
      <c r="C11" s="8">
        <v>40927</v>
      </c>
    </row>
    <row r="12" spans="2:11" x14ac:dyDescent="0.2">
      <c r="B12" s="3" t="s">
        <v>8</v>
      </c>
      <c r="C12" s="8">
        <v>41109</v>
      </c>
    </row>
    <row r="14" spans="2:11" x14ac:dyDescent="0.2">
      <c r="B14" s="3" t="s">
        <v>6</v>
      </c>
      <c r="C14" s="3" t="s">
        <v>26</v>
      </c>
      <c r="D14" s="3" t="s">
        <v>27</v>
      </c>
      <c r="E14" s="3" t="s">
        <v>28</v>
      </c>
      <c r="H14" s="3" t="s">
        <v>10</v>
      </c>
      <c r="I14" s="3" t="s">
        <v>26</v>
      </c>
      <c r="J14" s="3" t="s">
        <v>27</v>
      </c>
      <c r="K14" s="3" t="s">
        <v>28</v>
      </c>
    </row>
    <row r="15" spans="2:11" x14ac:dyDescent="0.2">
      <c r="B15" s="3" t="s">
        <v>7</v>
      </c>
      <c r="C15" s="13">
        <v>44</v>
      </c>
      <c r="D15" s="13">
        <v>48</v>
      </c>
      <c r="E15" s="13">
        <v>52</v>
      </c>
      <c r="H15" s="3" t="s">
        <v>7</v>
      </c>
      <c r="I15" s="25">
        <v>36</v>
      </c>
      <c r="J15" s="25">
        <v>32</v>
      </c>
      <c r="K15" s="25">
        <v>28</v>
      </c>
    </row>
    <row r="36" spans="2:11" x14ac:dyDescent="0.2">
      <c r="B36" s="3" t="s">
        <v>29</v>
      </c>
      <c r="C36" s="3" t="s">
        <v>26</v>
      </c>
      <c r="D36" s="3" t="s">
        <v>27</v>
      </c>
      <c r="E36" s="3" t="s">
        <v>28</v>
      </c>
      <c r="F36" s="23"/>
      <c r="G36" s="23"/>
      <c r="H36" s="3" t="s">
        <v>29</v>
      </c>
      <c r="I36" s="3" t="s">
        <v>26</v>
      </c>
      <c r="J36" s="3" t="s">
        <v>27</v>
      </c>
      <c r="K36" s="3" t="s">
        <v>28</v>
      </c>
    </row>
    <row r="37" spans="2:11" x14ac:dyDescent="0.2">
      <c r="B37" s="4">
        <v>-0.55000000000000004</v>
      </c>
      <c r="C37" s="24" t="s">
        <v>31</v>
      </c>
      <c r="D37" s="24" t="s">
        <v>31</v>
      </c>
      <c r="E37" s="24" t="s">
        <v>31</v>
      </c>
      <c r="H37" s="4">
        <v>-0.55000000000000004</v>
      </c>
      <c r="I37" s="26" t="s">
        <v>31</v>
      </c>
      <c r="J37" s="26" t="s">
        <v>31</v>
      </c>
      <c r="K37" s="26" t="s">
        <v>31</v>
      </c>
    </row>
    <row r="38" spans="2:11" x14ac:dyDescent="0.2">
      <c r="B38" s="4">
        <v>-0.45</v>
      </c>
      <c r="C38" s="24" t="s">
        <v>31</v>
      </c>
      <c r="D38" s="24" t="s">
        <v>31</v>
      </c>
      <c r="E38" s="24" t="s">
        <v>31</v>
      </c>
      <c r="H38" s="4">
        <v>-0.45</v>
      </c>
      <c r="I38" s="26" t="s">
        <v>31</v>
      </c>
      <c r="J38" s="26" t="s">
        <v>31</v>
      </c>
      <c r="K38" s="26" t="s">
        <v>31</v>
      </c>
    </row>
    <row r="39" spans="2:11" x14ac:dyDescent="0.2">
      <c r="B39" s="4">
        <v>-0.35000000000000003</v>
      </c>
      <c r="C39" s="24" t="s">
        <v>31</v>
      </c>
      <c r="D39" s="24" t="s">
        <v>31</v>
      </c>
      <c r="E39" s="24" t="s">
        <v>31</v>
      </c>
      <c r="H39" s="4">
        <v>-0.35000000000000003</v>
      </c>
      <c r="I39" s="26" t="s">
        <v>31</v>
      </c>
      <c r="J39" s="26" t="s">
        <v>31</v>
      </c>
      <c r="K39" s="26" t="s">
        <v>31</v>
      </c>
    </row>
    <row r="40" spans="2:11" x14ac:dyDescent="0.2">
      <c r="B40" s="4">
        <v>-0.25</v>
      </c>
      <c r="C40" s="24" t="s">
        <v>31</v>
      </c>
      <c r="D40" s="24" t="s">
        <v>31</v>
      </c>
      <c r="E40" s="24" t="s">
        <v>31</v>
      </c>
      <c r="H40" s="4">
        <v>-0.25</v>
      </c>
      <c r="I40" s="26" t="s">
        <v>31</v>
      </c>
      <c r="J40" s="26" t="s">
        <v>31</v>
      </c>
      <c r="K40" s="26" t="s">
        <v>31</v>
      </c>
    </row>
    <row r="41" spans="2:11" x14ac:dyDescent="0.2">
      <c r="B41" s="4">
        <v>-0.15000000000000002</v>
      </c>
      <c r="C41" s="24" t="s">
        <v>31</v>
      </c>
      <c r="D41" s="24" t="s">
        <v>31</v>
      </c>
      <c r="E41" s="24" t="s">
        <v>31</v>
      </c>
      <c r="H41" s="4">
        <v>-0.15000000000000002</v>
      </c>
      <c r="I41" s="26" t="s">
        <v>31</v>
      </c>
      <c r="J41" s="26" t="s">
        <v>31</v>
      </c>
      <c r="K41" s="26" t="s">
        <v>31</v>
      </c>
    </row>
    <row r="42" spans="2:11" x14ac:dyDescent="0.2">
      <c r="B42" s="4">
        <v>-5.0000000000000024E-2</v>
      </c>
      <c r="C42" s="24" t="s">
        <v>31</v>
      </c>
      <c r="D42" s="24" t="s">
        <v>31</v>
      </c>
      <c r="E42" s="24" t="s">
        <v>31</v>
      </c>
      <c r="H42" s="4">
        <v>-5.0000000000000024E-2</v>
      </c>
      <c r="I42" s="26" t="s">
        <v>31</v>
      </c>
      <c r="J42" s="26" t="s">
        <v>31</v>
      </c>
      <c r="K42" s="26" t="s">
        <v>31</v>
      </c>
    </row>
    <row r="43" spans="2:11" x14ac:dyDescent="0.2">
      <c r="B43" s="4">
        <v>4.9999999999999975E-2</v>
      </c>
      <c r="C43" s="24">
        <v>1.2818341246386256E-2</v>
      </c>
      <c r="D43" s="24">
        <v>1.3566184655166658E-6</v>
      </c>
      <c r="E43" s="24">
        <v>2.1601057701317991E-12</v>
      </c>
      <c r="H43" s="4">
        <v>4.9999999999999975E-2</v>
      </c>
      <c r="I43" s="26">
        <v>3.6222195823337397E-5</v>
      </c>
      <c r="J43" s="26">
        <v>1.8980387851481853E-13</v>
      </c>
      <c r="K43" s="26">
        <v>0</v>
      </c>
    </row>
    <row r="44" spans="2:11" x14ac:dyDescent="0.2">
      <c r="B44" s="4">
        <v>0.14999999999999997</v>
      </c>
      <c r="C44" s="24">
        <v>0.6677646695005528</v>
      </c>
      <c r="D44" s="24">
        <v>0.13959497026655532</v>
      </c>
      <c r="E44" s="24">
        <v>2.0924237373353916E-2</v>
      </c>
      <c r="H44" s="4">
        <v>0.14999999999999997</v>
      </c>
      <c r="I44" s="26">
        <v>0.20983686069098351</v>
      </c>
      <c r="J44" s="26">
        <v>1.2200223908529262E-2</v>
      </c>
      <c r="K44" s="26">
        <v>1.3779038975391192E-4</v>
      </c>
    </row>
    <row r="45" spans="2:11" ht="13.5" thickBot="1" x14ac:dyDescent="0.25">
      <c r="B45" s="4">
        <v>0.24999999999999997</v>
      </c>
      <c r="C45" s="24">
        <v>1.6903129571840285</v>
      </c>
      <c r="D45" s="24">
        <v>0.78066838920365011</v>
      </c>
      <c r="E45" s="24">
        <v>0.32988284710911397</v>
      </c>
      <c r="H45" s="27">
        <v>0.24999999999999997</v>
      </c>
      <c r="I45" s="28">
        <v>0.88600332760424472</v>
      </c>
      <c r="J45" s="28">
        <v>0.22653536492263893</v>
      </c>
      <c r="K45" s="28">
        <v>3.1955354383363832E-2</v>
      </c>
    </row>
    <row r="46" spans="2:11" ht="13.5" thickBot="1" x14ac:dyDescent="0.25">
      <c r="B46" s="30">
        <v>0.35</v>
      </c>
      <c r="C46" s="33">
        <v>2.7886666395381585</v>
      </c>
      <c r="D46" s="33">
        <v>1.6967623821942848</v>
      </c>
      <c r="E46" s="34">
        <v>0.99854276672121767</v>
      </c>
      <c r="H46" s="30">
        <v>0.35</v>
      </c>
      <c r="I46" s="31">
        <v>1.752224319219156</v>
      </c>
      <c r="J46" s="31">
        <v>0.72135556522566002</v>
      </c>
      <c r="K46" s="32">
        <v>0.21637050411411174</v>
      </c>
    </row>
    <row r="47" spans="2:11" x14ac:dyDescent="0.2">
      <c r="B47" s="4">
        <v>0.44999999999999996</v>
      </c>
      <c r="C47" s="24">
        <v>3.9099823456832414</v>
      </c>
      <c r="D47" s="24">
        <v>2.7297722643066553</v>
      </c>
      <c r="E47" s="24">
        <v>1.8792421890880089</v>
      </c>
      <c r="H47" s="7">
        <v>0.44999999999999996</v>
      </c>
      <c r="I47" s="29">
        <v>2.6918759857396353</v>
      </c>
      <c r="J47" s="29">
        <v>1.3898237080826714</v>
      </c>
      <c r="K47" s="29">
        <v>0.58561725085808547</v>
      </c>
    </row>
    <row r="48" spans="2:11" x14ac:dyDescent="0.2">
      <c r="B48" s="4">
        <v>0.54999999999999993</v>
      </c>
      <c r="C48" s="24">
        <v>5.0378023553367282</v>
      </c>
      <c r="D48" s="24">
        <v>3.8171985900954759</v>
      </c>
      <c r="E48" s="24">
        <v>2.8756947527708299</v>
      </c>
      <c r="H48" s="4">
        <v>0.54999999999999993</v>
      </c>
      <c r="I48" s="26">
        <v>3.6635663112234571</v>
      </c>
      <c r="J48" s="26">
        <v>2.1551985542254339</v>
      </c>
      <c r="K48" s="26">
        <v>1.0962417082553069</v>
      </c>
    </row>
    <row r="49" spans="2:11" x14ac:dyDescent="0.2">
      <c r="B49" s="4">
        <v>0.65</v>
      </c>
      <c r="C49" s="24">
        <v>6.1648004762907718</v>
      </c>
      <c r="D49" s="24">
        <v>4.9308790091412771</v>
      </c>
      <c r="E49" s="24">
        <v>3.9368923584260429</v>
      </c>
      <c r="H49" s="4">
        <v>0.65</v>
      </c>
      <c r="I49" s="26">
        <v>4.6491882643873161</v>
      </c>
      <c r="J49" s="26">
        <v>2.9755886322051524</v>
      </c>
      <c r="K49" s="26">
        <v>1.7031351107267776</v>
      </c>
    </row>
    <row r="50" spans="2:11" x14ac:dyDescent="0.2">
      <c r="B50" s="4">
        <v>0.75</v>
      </c>
      <c r="C50" s="24">
        <v>7.2868098006334705</v>
      </c>
      <c r="D50" s="24">
        <v>6.0561208471928527</v>
      </c>
      <c r="E50" s="24">
        <v>5.0346165738025572</v>
      </c>
      <c r="H50" s="4">
        <v>0.75</v>
      </c>
      <c r="I50" s="26">
        <v>5.6393032172713546</v>
      </c>
      <c r="J50" s="26">
        <v>3.8275250625410777</v>
      </c>
      <c r="K50" s="26">
        <v>2.3739188422295001</v>
      </c>
    </row>
    <row r="51" spans="2:11" x14ac:dyDescent="0.2">
      <c r="B51" s="4">
        <v>0.85</v>
      </c>
      <c r="C51" s="24">
        <v>8.4010061811653571</v>
      </c>
      <c r="D51" s="24">
        <v>7.1842575205530288</v>
      </c>
      <c r="E51" s="24">
        <v>6.1520552563921918</v>
      </c>
      <c r="H51" s="4">
        <v>0.85</v>
      </c>
      <c r="I51" s="26">
        <v>6.6282579954029508</v>
      </c>
      <c r="J51" s="26">
        <v>4.6969513085010277</v>
      </c>
      <c r="K51" s="26">
        <v>3.0867395774646962</v>
      </c>
    </row>
    <row r="52" spans="2:11" x14ac:dyDescent="0.2">
      <c r="B52" s="4">
        <v>0.95</v>
      </c>
      <c r="C52" s="24">
        <v>9.5052296143663551</v>
      </c>
      <c r="D52" s="24">
        <v>8.3096327489416559</v>
      </c>
      <c r="E52" s="24">
        <v>7.2784420177881692</v>
      </c>
      <c r="H52" s="4">
        <v>0.95</v>
      </c>
      <c r="I52" s="26">
        <v>7.6122688682982549</v>
      </c>
      <c r="J52" s="26">
        <v>5.5748541266426503</v>
      </c>
      <c r="K52" s="26">
        <v>3.8267426854924897</v>
      </c>
    </row>
    <row r="53" spans="2:11" x14ac:dyDescent="0.2">
      <c r="B53" s="4">
        <v>1.05</v>
      </c>
      <c r="C53" s="24">
        <v>10.597692693757871</v>
      </c>
      <c r="D53" s="24">
        <v>9.4282364375770893</v>
      </c>
      <c r="E53" s="24">
        <v>8.4064230750507001</v>
      </c>
      <c r="H53" s="4">
        <v>1.05</v>
      </c>
      <c r="I53" s="26">
        <v>8.5885710659199521</v>
      </c>
      <c r="J53" s="26">
        <v>6.4550849124549998</v>
      </c>
      <c r="K53" s="26">
        <v>4.5835576677148424</v>
      </c>
    </row>
    <row r="54" spans="2:11" x14ac:dyDescent="0.2">
      <c r="B54" s="4">
        <v>1.1499999999999999</v>
      </c>
      <c r="C54" s="24">
        <v>11.676842245873557</v>
      </c>
      <c r="D54" s="24">
        <v>10.537030690758806</v>
      </c>
      <c r="E54" s="24">
        <v>9.5306870515841382</v>
      </c>
      <c r="H54" s="4">
        <v>1.1499999999999999</v>
      </c>
      <c r="I54" s="26">
        <v>9.5550038995254134</v>
      </c>
      <c r="J54" s="26">
        <v>7.3332156874092416</v>
      </c>
      <c r="K54" s="26">
        <v>5.3497117803654985</v>
      </c>
    </row>
    <row r="55" spans="2:11" x14ac:dyDescent="0.2">
      <c r="B55" s="4">
        <v>1.25</v>
      </c>
      <c r="C55" s="24">
        <v>12.741288745854478</v>
      </c>
      <c r="D55" s="24">
        <v>11.633592463472977</v>
      </c>
      <c r="E55" s="24">
        <v>10.647211831615317</v>
      </c>
      <c r="H55" s="4">
        <v>1.25</v>
      </c>
      <c r="I55" s="26">
        <v>10.509792955046745</v>
      </c>
      <c r="J55" s="26">
        <v>8.2059064766267902</v>
      </c>
      <c r="K55" s="26">
        <v>6.1196486090185296</v>
      </c>
    </row>
    <row r="56" spans="2:11" x14ac:dyDescent="0.2">
      <c r="B56" s="4">
        <v>1.35</v>
      </c>
      <c r="C56" s="24">
        <v>13.789768384238362</v>
      </c>
      <c r="D56" s="24">
        <v>12.715913002470245</v>
      </c>
      <c r="E56" s="24">
        <v>11.752830108624472</v>
      </c>
      <c r="H56" s="4">
        <v>1.35</v>
      </c>
      <c r="I56" s="26">
        <v>11.451428912520441</v>
      </c>
      <c r="J56" s="26">
        <v>9.0705387971295668</v>
      </c>
      <c r="K56" s="26">
        <v>6.8891147589016644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7175" r:id="rId4" name="Label1">
          <controlPr defaultSize="0" autoLine="0" r:id="rId5">
            <anchor moveWithCells="1" sizeWithCells="1">
              <from>
                <xdr:col>3</xdr:col>
                <xdr:colOff>466725</xdr:colOff>
                <xdr:row>8</xdr:row>
                <xdr:rowOff>114300</xdr:rowOff>
              </from>
              <to>
                <xdr:col>4</xdr:col>
                <xdr:colOff>495300</xdr:colOff>
                <xdr:row>10</xdr:row>
                <xdr:rowOff>19050</xdr:rowOff>
              </to>
            </anchor>
          </controlPr>
        </control>
      </mc:Choice>
      <mc:Fallback>
        <control shapeId="7175" r:id="rId4" name="Label1"/>
      </mc:Fallback>
    </mc:AlternateContent>
    <mc:AlternateContent xmlns:mc="http://schemas.openxmlformats.org/markup-compatibility/2006">
      <mc:Choice Requires="x14">
        <control shapeId="7174" r:id="rId6" name="spnRiskRate">
          <controlPr defaultSize="0" autoLine="0" r:id="rId7">
            <anchor moveWithCells="1" sizeWithCells="1">
              <from>
                <xdr:col>5</xdr:col>
                <xdr:colOff>523875</xdr:colOff>
                <xdr:row>8</xdr:row>
                <xdr:rowOff>104775</xdr:rowOff>
              </from>
              <to>
                <xdr:col>6</xdr:col>
                <xdr:colOff>352425</xdr:colOff>
                <xdr:row>9</xdr:row>
                <xdr:rowOff>152400</xdr:rowOff>
              </to>
            </anchor>
          </controlPr>
        </control>
      </mc:Choice>
      <mc:Fallback>
        <control shapeId="7174" r:id="rId6" name="spnRiskRate"/>
      </mc:Fallback>
    </mc:AlternateContent>
    <mc:AlternateContent xmlns:mc="http://schemas.openxmlformats.org/markup-compatibility/2006">
      <mc:Choice Requires="x14">
        <control shapeId="7173" r:id="rId8" name="txtRiskRate">
          <controlPr defaultSize="0" autoLine="0" r:id="rId9">
            <anchor moveWithCells="1" sizeWithCells="1">
              <from>
                <xdr:col>4</xdr:col>
                <xdr:colOff>561975</xdr:colOff>
                <xdr:row>8</xdr:row>
                <xdr:rowOff>114300</xdr:rowOff>
              </from>
              <to>
                <xdr:col>5</xdr:col>
                <xdr:colOff>485775</xdr:colOff>
                <xdr:row>10</xdr:row>
                <xdr:rowOff>19050</xdr:rowOff>
              </to>
            </anchor>
          </controlPr>
        </control>
      </mc:Choice>
      <mc:Fallback>
        <control shapeId="7173" r:id="rId8" name="txtRiskRate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Z1019"/>
  <sheetViews>
    <sheetView showGridLines="0" showRowColHeaders="0" workbookViewId="0">
      <selection activeCell="H17" sqref="H17:M17"/>
    </sheetView>
  </sheetViews>
  <sheetFormatPr defaultRowHeight="12.75" x14ac:dyDescent="0.2"/>
  <cols>
    <col min="1" max="1" width="2.140625" customWidth="1"/>
    <col min="2" max="2" width="18.85546875" bestFit="1" customWidth="1"/>
    <col min="3" max="3" width="13.85546875" bestFit="1" customWidth="1"/>
    <col min="4" max="4" width="7.5703125" bestFit="1" customWidth="1"/>
    <col min="5" max="5" width="9.42578125" bestFit="1" customWidth="1"/>
    <col min="6" max="6" width="5.85546875" customWidth="1"/>
    <col min="7" max="7" width="18.85546875" bestFit="1" customWidth="1"/>
    <col min="8" max="10" width="11.7109375" bestFit="1" customWidth="1"/>
    <col min="11" max="13" width="11.140625" bestFit="1" customWidth="1"/>
    <col min="14" max="14" width="15.140625" bestFit="1" customWidth="1"/>
    <col min="15" max="15" width="18.85546875" bestFit="1" customWidth="1"/>
    <col min="16" max="16" width="12.140625" customWidth="1"/>
  </cols>
  <sheetData>
    <row r="2" spans="2:26" x14ac:dyDescent="0.2">
      <c r="T2" s="2" t="s">
        <v>0</v>
      </c>
    </row>
    <row r="3" spans="2:26" x14ac:dyDescent="0.2">
      <c r="T3" s="2" t="s">
        <v>22</v>
      </c>
    </row>
    <row r="4" spans="2:26" x14ac:dyDescent="0.2">
      <c r="T4" s="2" t="s">
        <v>23</v>
      </c>
    </row>
    <row r="8" spans="2:26" x14ac:dyDescent="0.2">
      <c r="U8">
        <v>10</v>
      </c>
      <c r="V8">
        <v>5</v>
      </c>
      <c r="W8">
        <v>0</v>
      </c>
      <c r="X8">
        <v>20</v>
      </c>
      <c r="Y8">
        <v>15</v>
      </c>
      <c r="Z8">
        <v>10</v>
      </c>
    </row>
    <row r="10" spans="2:26" x14ac:dyDescent="0.2">
      <c r="B10" s="3" t="s">
        <v>1</v>
      </c>
      <c r="C10" s="5" t="s">
        <v>0</v>
      </c>
    </row>
    <row r="11" spans="2:26" x14ac:dyDescent="0.2">
      <c r="B11" s="3" t="s">
        <v>14</v>
      </c>
      <c r="C11" s="15">
        <v>500000</v>
      </c>
    </row>
    <row r="12" spans="2:26" x14ac:dyDescent="0.2">
      <c r="B12" s="3" t="s">
        <v>19</v>
      </c>
      <c r="C12" s="16">
        <v>5000</v>
      </c>
    </row>
    <row r="13" spans="2:26" x14ac:dyDescent="0.2">
      <c r="B13" s="3" t="s">
        <v>12</v>
      </c>
      <c r="C13" s="19">
        <v>40</v>
      </c>
    </row>
    <row r="14" spans="2:26" ht="25.5" x14ac:dyDescent="0.2">
      <c r="E14" s="22" t="s">
        <v>24</v>
      </c>
      <c r="H14" s="40" t="s">
        <v>6</v>
      </c>
      <c r="I14" s="41"/>
      <c r="J14" s="42"/>
      <c r="K14" s="40" t="s">
        <v>10</v>
      </c>
      <c r="L14" s="41"/>
      <c r="M14" s="42"/>
    </row>
    <row r="15" spans="2:26" x14ac:dyDescent="0.2">
      <c r="B15" s="3" t="s">
        <v>4</v>
      </c>
      <c r="C15" s="11">
        <f>AVERAGE(RevTrials)</f>
        <v>49864.44019009293</v>
      </c>
      <c r="D15" s="6" t="s">
        <v>25</v>
      </c>
      <c r="E15" s="10">
        <v>49864.44</v>
      </c>
      <c r="G15" s="3" t="s">
        <v>7</v>
      </c>
      <c r="H15" s="9">
        <v>44</v>
      </c>
      <c r="I15" s="9">
        <v>48</v>
      </c>
      <c r="J15" s="9">
        <v>52</v>
      </c>
      <c r="K15" s="9">
        <v>36</v>
      </c>
      <c r="L15" s="9">
        <v>32</v>
      </c>
      <c r="M15" s="9">
        <v>28</v>
      </c>
    </row>
    <row r="16" spans="2:26" x14ac:dyDescent="0.2">
      <c r="B16" s="3" t="s">
        <v>5</v>
      </c>
      <c r="C16" s="12">
        <f>STDEVP(RevTrials)</f>
        <v>1940.4351722560157</v>
      </c>
      <c r="D16" s="6"/>
      <c r="G16" s="3" t="s">
        <v>11</v>
      </c>
      <c r="H16" s="10">
        <v>2.7886666395381585</v>
      </c>
      <c r="I16" s="10">
        <v>1.6967623821942848</v>
      </c>
      <c r="J16" s="10">
        <v>0.99854276672121767</v>
      </c>
      <c r="K16" s="10">
        <v>1.752224319219156</v>
      </c>
      <c r="L16" s="10">
        <v>0.72135556522566002</v>
      </c>
      <c r="M16" s="10">
        <v>0.21637050411411174</v>
      </c>
      <c r="N16" s="3" t="s">
        <v>20</v>
      </c>
    </row>
    <row r="17" spans="2:15" x14ac:dyDescent="0.2">
      <c r="B17" s="3" t="s">
        <v>15</v>
      </c>
      <c r="C17" s="14">
        <f>SUMPRODUCT(H16:J16,CallDV)+SUMPRODUCT(K16:M16,PutDV)+Shares*CurrStock</f>
        <v>200014.76170257002</v>
      </c>
      <c r="G17" s="3" t="s">
        <v>9</v>
      </c>
      <c r="H17" s="17">
        <v>0</v>
      </c>
      <c r="I17" s="17">
        <v>0</v>
      </c>
      <c r="J17" s="17">
        <v>2.9437653556398654E-2</v>
      </c>
      <c r="K17" s="17">
        <v>3.7774819831823181</v>
      </c>
      <c r="L17" s="17">
        <v>8.5967515743751513</v>
      </c>
      <c r="M17" s="17">
        <v>8.8366824047905315</v>
      </c>
      <c r="N17" s="18">
        <f>SUM(PutDV)</f>
        <v>21.210915962348</v>
      </c>
    </row>
    <row r="19" spans="2:15" x14ac:dyDescent="0.2">
      <c r="B19" s="39" t="s">
        <v>30</v>
      </c>
      <c r="C19" s="39"/>
      <c r="D19" s="39"/>
      <c r="E19" s="39"/>
      <c r="G19" s="3" t="s">
        <v>13</v>
      </c>
      <c r="H19" s="37" t="s">
        <v>17</v>
      </c>
      <c r="I19" s="38"/>
      <c r="J19" s="38"/>
      <c r="K19" s="37" t="s">
        <v>18</v>
      </c>
      <c r="L19" s="38"/>
      <c r="M19" s="38"/>
      <c r="N19" s="3" t="s">
        <v>16</v>
      </c>
      <c r="O19" s="3" t="s">
        <v>4</v>
      </c>
    </row>
    <row r="20" spans="2:15" x14ac:dyDescent="0.2">
      <c r="B20" s="3" t="s">
        <v>21</v>
      </c>
      <c r="C20" s="3" t="s">
        <v>0</v>
      </c>
      <c r="D20" s="3" t="s">
        <v>22</v>
      </c>
      <c r="E20" s="3" t="s">
        <v>23</v>
      </c>
      <c r="G20" s="13">
        <f>VLOOKUP(53,HistData,2)</f>
        <v>50.552966764847973</v>
      </c>
      <c r="H20" s="15">
        <f t="shared" ref="H20:J39" si="0">MAX(FinStock-H$15, 0)</f>
        <v>6.552966764847973</v>
      </c>
      <c r="I20" s="15">
        <f t="shared" si="0"/>
        <v>2.552966764847973</v>
      </c>
      <c r="J20" s="15">
        <f t="shared" si="0"/>
        <v>0</v>
      </c>
      <c r="K20" s="15">
        <f t="shared" ref="K20:M39" si="1">MAX(K$15 - FinStock,0)</f>
        <v>0</v>
      </c>
      <c r="L20" s="15">
        <f t="shared" si="1"/>
        <v>0</v>
      </c>
      <c r="M20" s="15">
        <f t="shared" si="1"/>
        <v>0</v>
      </c>
      <c r="N20" s="14">
        <f t="shared" ref="N20:N83" si="2">SUMPRODUCT(H20:J20,CallDV)+SUMPRODUCT(K20:M20,PutDV)+Shares*FinStock</f>
        <v>252764.83382423987</v>
      </c>
      <c r="O20" s="11">
        <f t="shared" ref="O20:O83" si="3">N20-TotCost</f>
        <v>52750.072121669858</v>
      </c>
    </row>
    <row r="21" spans="2:15" x14ac:dyDescent="0.2">
      <c r="B21" s="7">
        <v>1</v>
      </c>
      <c r="C21" s="20">
        <v>49.916840350145897</v>
      </c>
      <c r="D21" s="20">
        <v>39.846030900372938</v>
      </c>
      <c r="E21" s="20">
        <v>34.878881987577643</v>
      </c>
      <c r="G21" s="13">
        <f>VLOOKUP(52,HistData,2)</f>
        <v>50.546039390546298</v>
      </c>
      <c r="H21" s="15">
        <f t="shared" si="0"/>
        <v>6.5460393905462979</v>
      </c>
      <c r="I21" s="15">
        <f t="shared" si="0"/>
        <v>2.5460393905462979</v>
      </c>
      <c r="J21" s="15">
        <f t="shared" si="0"/>
        <v>0</v>
      </c>
      <c r="K21" s="15">
        <f t="shared" si="1"/>
        <v>0</v>
      </c>
      <c r="L21" s="15">
        <f t="shared" si="1"/>
        <v>0</v>
      </c>
      <c r="M21" s="15">
        <f t="shared" si="1"/>
        <v>0</v>
      </c>
      <c r="N21" s="14">
        <f t="shared" si="2"/>
        <v>252730.19695273149</v>
      </c>
      <c r="O21" s="11">
        <f t="shared" si="3"/>
        <v>52715.435250161478</v>
      </c>
    </row>
    <row r="22" spans="2:15" x14ac:dyDescent="0.2">
      <c r="B22" s="4">
        <v>2</v>
      </c>
      <c r="C22" s="21">
        <v>49.793988430584655</v>
      </c>
      <c r="D22" s="21">
        <v>39.874524051057868</v>
      </c>
      <c r="E22" s="21">
        <v>34.987315722517401</v>
      </c>
      <c r="G22" s="13">
        <f>VLOOKUP(23,HistData,2)</f>
        <v>49.905222000624477</v>
      </c>
      <c r="H22" s="15">
        <f t="shared" si="0"/>
        <v>5.9052220006244767</v>
      </c>
      <c r="I22" s="15">
        <f t="shared" si="0"/>
        <v>1.9052220006244767</v>
      </c>
      <c r="J22" s="15">
        <f t="shared" si="0"/>
        <v>0</v>
      </c>
      <c r="K22" s="15">
        <f t="shared" si="1"/>
        <v>0</v>
      </c>
      <c r="L22" s="15">
        <f t="shared" si="1"/>
        <v>0</v>
      </c>
      <c r="M22" s="15">
        <f t="shared" si="1"/>
        <v>0</v>
      </c>
      <c r="N22" s="14">
        <f t="shared" si="2"/>
        <v>249526.11000312239</v>
      </c>
      <c r="O22" s="11">
        <f t="shared" si="3"/>
        <v>49511.348300552374</v>
      </c>
    </row>
    <row r="23" spans="2:15" x14ac:dyDescent="0.2">
      <c r="B23" s="4">
        <v>3</v>
      </c>
      <c r="C23" s="21">
        <v>49.86843352977931</v>
      </c>
      <c r="D23" s="20">
        <v>39.535995598720064</v>
      </c>
      <c r="E23" s="21">
        <v>34.925926384876043</v>
      </c>
      <c r="G23" s="13">
        <f>VLOOKUP(57,HistData,2)</f>
        <v>50.812751561091723</v>
      </c>
      <c r="H23" s="15">
        <f t="shared" si="0"/>
        <v>6.8127515610917229</v>
      </c>
      <c r="I23" s="15">
        <f t="shared" si="0"/>
        <v>2.8127515610917229</v>
      </c>
      <c r="J23" s="15">
        <f t="shared" si="0"/>
        <v>0</v>
      </c>
      <c r="K23" s="15">
        <f t="shared" si="1"/>
        <v>0</v>
      </c>
      <c r="L23" s="15">
        <f t="shared" si="1"/>
        <v>0</v>
      </c>
      <c r="M23" s="15">
        <f t="shared" si="1"/>
        <v>0</v>
      </c>
      <c r="N23" s="14">
        <f t="shared" si="2"/>
        <v>254063.75780545862</v>
      </c>
      <c r="O23" s="11">
        <f t="shared" si="3"/>
        <v>54048.996102888603</v>
      </c>
    </row>
    <row r="24" spans="2:15" x14ac:dyDescent="0.2">
      <c r="B24" s="4">
        <v>4</v>
      </c>
      <c r="C24" s="21">
        <v>49.842601153200661</v>
      </c>
      <c r="D24" s="21">
        <v>39.501355990602498</v>
      </c>
      <c r="E24" s="21">
        <v>34.913167214222135</v>
      </c>
      <c r="G24" s="13">
        <f>VLOOKUP(30,HistData,2)</f>
        <v>49.662801573915388</v>
      </c>
      <c r="H24" s="15">
        <f t="shared" si="0"/>
        <v>5.6628015739153881</v>
      </c>
      <c r="I24" s="15">
        <f t="shared" si="0"/>
        <v>1.6628015739153881</v>
      </c>
      <c r="J24" s="15">
        <f t="shared" si="0"/>
        <v>0</v>
      </c>
      <c r="K24" s="15">
        <f t="shared" si="1"/>
        <v>0</v>
      </c>
      <c r="L24" s="15">
        <f t="shared" si="1"/>
        <v>0</v>
      </c>
      <c r="M24" s="15">
        <f t="shared" si="1"/>
        <v>0</v>
      </c>
      <c r="N24" s="14">
        <f t="shared" si="2"/>
        <v>248314.00786957695</v>
      </c>
      <c r="O24" s="11">
        <f t="shared" si="3"/>
        <v>48299.246167006932</v>
      </c>
    </row>
    <row r="25" spans="2:15" x14ac:dyDescent="0.2">
      <c r="B25" s="4">
        <v>5</v>
      </c>
      <c r="C25" s="21">
        <v>49.709124117883135</v>
      </c>
      <c r="D25" s="20">
        <v>39.442416247434899</v>
      </c>
      <c r="E25" s="21">
        <v>34.756589328830692</v>
      </c>
      <c r="G25" s="13">
        <f>VLOOKUP(59,HistData,2)</f>
        <v>50.883833692986435</v>
      </c>
      <c r="H25" s="15">
        <f t="shared" si="0"/>
        <v>6.8838336929864354</v>
      </c>
      <c r="I25" s="15">
        <f t="shared" si="0"/>
        <v>2.8838336929864354</v>
      </c>
      <c r="J25" s="15">
        <f t="shared" si="0"/>
        <v>0</v>
      </c>
      <c r="K25" s="15">
        <f t="shared" si="1"/>
        <v>0</v>
      </c>
      <c r="L25" s="15">
        <f t="shared" si="1"/>
        <v>0</v>
      </c>
      <c r="M25" s="15">
        <f t="shared" si="1"/>
        <v>0</v>
      </c>
      <c r="N25" s="14">
        <f t="shared" si="2"/>
        <v>254419.16846493218</v>
      </c>
      <c r="O25" s="11">
        <f t="shared" si="3"/>
        <v>54404.406762362167</v>
      </c>
    </row>
    <row r="26" spans="2:15" x14ac:dyDescent="0.2">
      <c r="B26" s="4">
        <v>6</v>
      </c>
      <c r="C26" s="21">
        <v>49.742891687303775</v>
      </c>
      <c r="D26" s="21">
        <v>39.507283007603199</v>
      </c>
      <c r="E26" s="21">
        <v>34.728100044983336</v>
      </c>
      <c r="G26" s="13">
        <f>VLOOKUP(27,HistData,2)</f>
        <v>49.920535723504365</v>
      </c>
      <c r="H26" s="15">
        <f t="shared" si="0"/>
        <v>5.920535723504365</v>
      </c>
      <c r="I26" s="15">
        <f t="shared" si="0"/>
        <v>1.920535723504365</v>
      </c>
      <c r="J26" s="15">
        <f t="shared" si="0"/>
        <v>0</v>
      </c>
      <c r="K26" s="15">
        <f t="shared" si="1"/>
        <v>0</v>
      </c>
      <c r="L26" s="15">
        <f t="shared" si="1"/>
        <v>0</v>
      </c>
      <c r="M26" s="15">
        <f t="shared" si="1"/>
        <v>0</v>
      </c>
      <c r="N26" s="14">
        <f t="shared" si="2"/>
        <v>249602.67861752183</v>
      </c>
      <c r="O26" s="11">
        <f t="shared" si="3"/>
        <v>49587.916914951813</v>
      </c>
    </row>
    <row r="27" spans="2:15" x14ac:dyDescent="0.2">
      <c r="B27" s="4">
        <v>7</v>
      </c>
      <c r="C27" s="21">
        <v>49.65860350648444</v>
      </c>
      <c r="D27" s="20">
        <v>39.322140150460342</v>
      </c>
      <c r="E27" s="21">
        <v>34.769188480357485</v>
      </c>
      <c r="G27" s="13">
        <f>VLOOKUP(46,HistData,2)</f>
        <v>50.330758107226352</v>
      </c>
      <c r="H27" s="15">
        <f t="shared" si="0"/>
        <v>6.3307581072263517</v>
      </c>
      <c r="I27" s="15">
        <f t="shared" si="0"/>
        <v>2.3307581072263517</v>
      </c>
      <c r="J27" s="15">
        <f t="shared" si="0"/>
        <v>0</v>
      </c>
      <c r="K27" s="15">
        <f t="shared" si="1"/>
        <v>0</v>
      </c>
      <c r="L27" s="15">
        <f t="shared" si="1"/>
        <v>0</v>
      </c>
      <c r="M27" s="15">
        <f t="shared" si="1"/>
        <v>0</v>
      </c>
      <c r="N27" s="14">
        <f t="shared" si="2"/>
        <v>251653.79053613177</v>
      </c>
      <c r="O27" s="11">
        <f t="shared" si="3"/>
        <v>51639.028833561752</v>
      </c>
    </row>
    <row r="28" spans="2:15" x14ac:dyDescent="0.2">
      <c r="B28" s="4">
        <v>8</v>
      </c>
      <c r="C28" s="21">
        <v>49.620263883842931</v>
      </c>
      <c r="D28" s="21">
        <v>39.436434961030223</v>
      </c>
      <c r="E28" s="21">
        <v>34.696048505578169</v>
      </c>
      <c r="G28" s="13">
        <f>VLOOKUP(19,HistData,2)</f>
        <v>49.766551088206143</v>
      </c>
      <c r="H28" s="15">
        <f t="shared" si="0"/>
        <v>5.7665510882061426</v>
      </c>
      <c r="I28" s="15">
        <f t="shared" si="0"/>
        <v>1.7665510882061426</v>
      </c>
      <c r="J28" s="15">
        <f t="shared" si="0"/>
        <v>0</v>
      </c>
      <c r="K28" s="15">
        <f t="shared" si="1"/>
        <v>0</v>
      </c>
      <c r="L28" s="15">
        <f t="shared" si="1"/>
        <v>0</v>
      </c>
      <c r="M28" s="15">
        <f t="shared" si="1"/>
        <v>0</v>
      </c>
      <c r="N28" s="14">
        <f t="shared" si="2"/>
        <v>248832.75544103072</v>
      </c>
      <c r="O28" s="11">
        <f t="shared" si="3"/>
        <v>48817.993738460704</v>
      </c>
    </row>
    <row r="29" spans="2:15" x14ac:dyDescent="0.2">
      <c r="B29" s="4">
        <v>9</v>
      </c>
      <c r="C29" s="20">
        <v>49.652034636062211</v>
      </c>
      <c r="D29" s="21">
        <v>39.399341153550147</v>
      </c>
      <c r="E29" s="20">
        <v>34.741946685477934</v>
      </c>
      <c r="G29" s="13">
        <f>VLOOKUP(5,HistData,2)</f>
        <v>49.709124117883135</v>
      </c>
      <c r="H29" s="15">
        <f t="shared" si="0"/>
        <v>5.7091241178831353</v>
      </c>
      <c r="I29" s="15">
        <f t="shared" si="0"/>
        <v>1.7091241178831353</v>
      </c>
      <c r="J29" s="15">
        <f t="shared" si="0"/>
        <v>0</v>
      </c>
      <c r="K29" s="15">
        <f t="shared" si="1"/>
        <v>0</v>
      </c>
      <c r="L29" s="15">
        <f t="shared" si="1"/>
        <v>0</v>
      </c>
      <c r="M29" s="15">
        <f t="shared" si="1"/>
        <v>0</v>
      </c>
      <c r="N29" s="14">
        <f t="shared" si="2"/>
        <v>248545.62058941569</v>
      </c>
      <c r="O29" s="11">
        <f t="shared" si="3"/>
        <v>48530.858886845672</v>
      </c>
    </row>
    <row r="30" spans="2:15" x14ac:dyDescent="0.2">
      <c r="B30" s="4">
        <v>10</v>
      </c>
      <c r="C30" s="21">
        <v>49.756247877678717</v>
      </c>
      <c r="D30" s="21">
        <v>39.736774527883888</v>
      </c>
      <c r="E30" s="21">
        <v>34.799113445098683</v>
      </c>
      <c r="G30" s="13">
        <f>VLOOKUP(52,HistData,2)</f>
        <v>50.546039390546298</v>
      </c>
      <c r="H30" s="15">
        <f t="shared" si="0"/>
        <v>6.5460393905462979</v>
      </c>
      <c r="I30" s="15">
        <f t="shared" si="0"/>
        <v>2.5460393905462979</v>
      </c>
      <c r="J30" s="15">
        <f t="shared" si="0"/>
        <v>0</v>
      </c>
      <c r="K30" s="15">
        <f t="shared" si="1"/>
        <v>0</v>
      </c>
      <c r="L30" s="15">
        <f t="shared" si="1"/>
        <v>0</v>
      </c>
      <c r="M30" s="15">
        <f t="shared" si="1"/>
        <v>0</v>
      </c>
      <c r="N30" s="14">
        <f t="shared" si="2"/>
        <v>252730.19695273149</v>
      </c>
      <c r="O30" s="11">
        <f t="shared" si="3"/>
        <v>52715.435250161478</v>
      </c>
    </row>
    <row r="31" spans="2:15" x14ac:dyDescent="0.2">
      <c r="B31" s="4">
        <v>11</v>
      </c>
      <c r="C31" s="20">
        <v>49.892655929271449</v>
      </c>
      <c r="D31" s="21">
        <v>39.931191765885849</v>
      </c>
      <c r="E31" s="20">
        <v>34.778092424077663</v>
      </c>
      <c r="G31" s="13">
        <f>VLOOKUP(35,HistData,2)</f>
        <v>49.702272165236437</v>
      </c>
      <c r="H31" s="15">
        <f t="shared" si="0"/>
        <v>5.7022721652364368</v>
      </c>
      <c r="I31" s="15">
        <f t="shared" si="0"/>
        <v>1.7022721652364368</v>
      </c>
      <c r="J31" s="15">
        <f t="shared" si="0"/>
        <v>0</v>
      </c>
      <c r="K31" s="15">
        <f t="shared" si="1"/>
        <v>0</v>
      </c>
      <c r="L31" s="15">
        <f t="shared" si="1"/>
        <v>0</v>
      </c>
      <c r="M31" s="15">
        <f t="shared" si="1"/>
        <v>0</v>
      </c>
      <c r="N31" s="14">
        <f t="shared" si="2"/>
        <v>248511.36082618218</v>
      </c>
      <c r="O31" s="11">
        <f t="shared" si="3"/>
        <v>48496.599123612163</v>
      </c>
    </row>
    <row r="32" spans="2:15" x14ac:dyDescent="0.2">
      <c r="B32" s="4">
        <v>12</v>
      </c>
      <c r="C32" s="21">
        <v>49.789588444608874</v>
      </c>
      <c r="D32" s="21">
        <v>39.662305263916643</v>
      </c>
      <c r="E32" s="21">
        <v>34.691558758242252</v>
      </c>
      <c r="G32" s="13">
        <f>VLOOKUP(51,HistData,2)</f>
        <v>50.605071791789086</v>
      </c>
      <c r="H32" s="15">
        <f t="shared" si="0"/>
        <v>6.6050717917890864</v>
      </c>
      <c r="I32" s="15">
        <f t="shared" si="0"/>
        <v>2.6050717917890864</v>
      </c>
      <c r="J32" s="15">
        <f t="shared" si="0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4">
        <f t="shared" si="2"/>
        <v>253025.35895894544</v>
      </c>
      <c r="O32" s="11">
        <f t="shared" si="3"/>
        <v>53010.597256375419</v>
      </c>
    </row>
    <row r="33" spans="2:15" x14ac:dyDescent="0.2">
      <c r="B33" s="4">
        <v>13</v>
      </c>
      <c r="C33" s="20">
        <v>49.651501120239637</v>
      </c>
      <c r="D33" s="21">
        <v>39.600498075471897</v>
      </c>
      <c r="E33" s="20">
        <v>34.631990277942066</v>
      </c>
      <c r="G33" s="13">
        <f>VLOOKUP(48,HistData,2)</f>
        <v>50.439954141106483</v>
      </c>
      <c r="H33" s="15">
        <f t="shared" si="0"/>
        <v>6.4399541411064831</v>
      </c>
      <c r="I33" s="15">
        <f t="shared" si="0"/>
        <v>2.4399541411064831</v>
      </c>
      <c r="J33" s="15">
        <f t="shared" si="0"/>
        <v>0</v>
      </c>
      <c r="K33" s="15">
        <f t="shared" si="1"/>
        <v>0</v>
      </c>
      <c r="L33" s="15">
        <f t="shared" si="1"/>
        <v>0</v>
      </c>
      <c r="M33" s="15">
        <f t="shared" si="1"/>
        <v>0</v>
      </c>
      <c r="N33" s="14">
        <f t="shared" si="2"/>
        <v>252199.77070553243</v>
      </c>
      <c r="O33" s="11">
        <f t="shared" si="3"/>
        <v>52185.009002962412</v>
      </c>
    </row>
    <row r="34" spans="2:15" x14ac:dyDescent="0.2">
      <c r="B34" s="4">
        <v>14</v>
      </c>
      <c r="C34" s="21">
        <v>49.558213449006757</v>
      </c>
      <c r="D34" s="21">
        <v>39.619669592075802</v>
      </c>
      <c r="E34" s="21">
        <v>34.522550010607063</v>
      </c>
      <c r="G34" s="13">
        <f>VLOOKUP(46,HistData,2)</f>
        <v>50.330758107226352</v>
      </c>
      <c r="H34" s="15">
        <f t="shared" si="0"/>
        <v>6.3307581072263517</v>
      </c>
      <c r="I34" s="15">
        <f t="shared" si="0"/>
        <v>2.3307581072263517</v>
      </c>
      <c r="J34" s="15">
        <f t="shared" si="0"/>
        <v>0</v>
      </c>
      <c r="K34" s="15">
        <f t="shared" si="1"/>
        <v>0</v>
      </c>
      <c r="L34" s="15">
        <f t="shared" si="1"/>
        <v>0</v>
      </c>
      <c r="M34" s="15">
        <f t="shared" si="1"/>
        <v>0</v>
      </c>
      <c r="N34" s="14">
        <f t="shared" si="2"/>
        <v>251653.79053613177</v>
      </c>
      <c r="O34" s="11">
        <f t="shared" si="3"/>
        <v>51639.028833561752</v>
      </c>
    </row>
    <row r="35" spans="2:15" x14ac:dyDescent="0.2">
      <c r="B35" s="4">
        <v>15</v>
      </c>
      <c r="C35" s="20">
        <v>49.613431720183399</v>
      </c>
      <c r="D35" s="21">
        <v>39.702323409718502</v>
      </c>
      <c r="E35" s="20">
        <v>34.522550010607063</v>
      </c>
      <c r="G35" s="13">
        <f>VLOOKUP(55,HistData,2)</f>
        <v>50.745082399340951</v>
      </c>
      <c r="H35" s="15">
        <f t="shared" si="0"/>
        <v>6.7450823993409514</v>
      </c>
      <c r="I35" s="15">
        <f t="shared" si="0"/>
        <v>2.7450823993409514</v>
      </c>
      <c r="J35" s="15">
        <f t="shared" si="0"/>
        <v>0</v>
      </c>
      <c r="K35" s="15">
        <f t="shared" si="1"/>
        <v>0</v>
      </c>
      <c r="L35" s="15">
        <f t="shared" si="1"/>
        <v>0</v>
      </c>
      <c r="M35" s="15">
        <f t="shared" si="1"/>
        <v>0</v>
      </c>
      <c r="N35" s="14">
        <f t="shared" si="2"/>
        <v>253725.41199670476</v>
      </c>
      <c r="O35" s="11">
        <f t="shared" si="3"/>
        <v>53710.650294134743</v>
      </c>
    </row>
    <row r="36" spans="2:15" x14ac:dyDescent="0.2">
      <c r="B36" s="4">
        <v>16</v>
      </c>
      <c r="C36" s="21">
        <v>49.634538731253507</v>
      </c>
      <c r="D36" s="21">
        <v>39.576311100032726</v>
      </c>
      <c r="E36" s="21">
        <v>34.532250558898923</v>
      </c>
      <c r="G36" s="13">
        <f>VLOOKUP(3,HistData,2)</f>
        <v>49.86843352977931</v>
      </c>
      <c r="H36" s="15">
        <f t="shared" si="0"/>
        <v>5.8684335297793098</v>
      </c>
      <c r="I36" s="15">
        <f t="shared" si="0"/>
        <v>1.8684335297793098</v>
      </c>
      <c r="J36" s="15">
        <f t="shared" si="0"/>
        <v>0</v>
      </c>
      <c r="K36" s="15">
        <f t="shared" si="1"/>
        <v>0</v>
      </c>
      <c r="L36" s="15">
        <f t="shared" si="1"/>
        <v>0</v>
      </c>
      <c r="M36" s="15">
        <f t="shared" si="1"/>
        <v>0</v>
      </c>
      <c r="N36" s="14">
        <f t="shared" si="2"/>
        <v>249342.16764889655</v>
      </c>
      <c r="O36" s="11">
        <f t="shared" si="3"/>
        <v>49327.405946326529</v>
      </c>
    </row>
    <row r="37" spans="2:15" x14ac:dyDescent="0.2">
      <c r="B37" s="4">
        <v>17</v>
      </c>
      <c r="C37" s="21">
        <v>49.873339243230099</v>
      </c>
      <c r="D37" s="21">
        <v>39.750968634279303</v>
      </c>
      <c r="E37" s="21">
        <v>34.691663761832906</v>
      </c>
      <c r="G37" s="13">
        <f>VLOOKUP(49,HistData,2)</f>
        <v>50.312611954459221</v>
      </c>
      <c r="H37" s="15">
        <f t="shared" si="0"/>
        <v>6.3126119544592214</v>
      </c>
      <c r="I37" s="15">
        <f t="shared" si="0"/>
        <v>2.3126119544592214</v>
      </c>
      <c r="J37" s="15">
        <f t="shared" si="0"/>
        <v>0</v>
      </c>
      <c r="K37" s="15">
        <f t="shared" si="1"/>
        <v>0</v>
      </c>
      <c r="L37" s="15">
        <f t="shared" si="1"/>
        <v>0</v>
      </c>
      <c r="M37" s="15">
        <f t="shared" si="1"/>
        <v>0</v>
      </c>
      <c r="N37" s="14">
        <f t="shared" si="2"/>
        <v>251563.05977229611</v>
      </c>
      <c r="O37" s="11">
        <f t="shared" si="3"/>
        <v>51548.298069726094</v>
      </c>
    </row>
    <row r="38" spans="2:15" x14ac:dyDescent="0.2">
      <c r="B38" s="4">
        <v>18</v>
      </c>
      <c r="C38" s="21">
        <v>49.800288395772469</v>
      </c>
      <c r="D38" s="21">
        <v>39.672104280966998</v>
      </c>
      <c r="E38" s="21">
        <v>34.595131842239354</v>
      </c>
      <c r="G38" s="13">
        <f>VLOOKUP(14,HistData,2)</f>
        <v>49.558213449006757</v>
      </c>
      <c r="H38" s="15">
        <f t="shared" si="0"/>
        <v>5.5582134490067574</v>
      </c>
      <c r="I38" s="15">
        <f t="shared" si="0"/>
        <v>1.5582134490067574</v>
      </c>
      <c r="J38" s="15">
        <f t="shared" si="0"/>
        <v>0</v>
      </c>
      <c r="K38" s="15">
        <f t="shared" si="1"/>
        <v>0</v>
      </c>
      <c r="L38" s="15">
        <f t="shared" si="1"/>
        <v>0</v>
      </c>
      <c r="M38" s="15">
        <f t="shared" si="1"/>
        <v>0</v>
      </c>
      <c r="N38" s="14">
        <f t="shared" si="2"/>
        <v>247791.06724503377</v>
      </c>
      <c r="O38" s="11">
        <f t="shared" si="3"/>
        <v>47776.305542463757</v>
      </c>
    </row>
    <row r="39" spans="2:15" x14ac:dyDescent="0.2">
      <c r="B39" s="4">
        <v>19</v>
      </c>
      <c r="C39" s="21">
        <v>49.766551088206143</v>
      </c>
      <c r="D39" s="21">
        <v>39.444019865382586</v>
      </c>
      <c r="E39" s="21">
        <v>34.606300035225729</v>
      </c>
      <c r="G39" s="13">
        <f>VLOOKUP(17,HistData,2)</f>
        <v>49.873339243230099</v>
      </c>
      <c r="H39" s="15">
        <f t="shared" si="0"/>
        <v>5.8733392432300988</v>
      </c>
      <c r="I39" s="15">
        <f t="shared" si="0"/>
        <v>1.8733392432300988</v>
      </c>
      <c r="J39" s="15">
        <f t="shared" si="0"/>
        <v>0</v>
      </c>
      <c r="K39" s="15">
        <f t="shared" si="1"/>
        <v>0</v>
      </c>
      <c r="L39" s="15">
        <f t="shared" si="1"/>
        <v>0</v>
      </c>
      <c r="M39" s="15">
        <f t="shared" si="1"/>
        <v>0</v>
      </c>
      <c r="N39" s="14">
        <f t="shared" si="2"/>
        <v>249366.69621615051</v>
      </c>
      <c r="O39" s="11">
        <f t="shared" si="3"/>
        <v>49351.934513580491</v>
      </c>
    </row>
    <row r="40" spans="2:15" x14ac:dyDescent="0.2">
      <c r="B40" s="4">
        <v>20</v>
      </c>
      <c r="C40" s="21">
        <v>50.174112176265155</v>
      </c>
      <c r="D40" s="21">
        <v>39.675199079240016</v>
      </c>
      <c r="E40" s="21">
        <v>34.565588657466996</v>
      </c>
      <c r="G40" s="13">
        <f>VLOOKUP(4,HistData,2)</f>
        <v>49.842601153200661</v>
      </c>
      <c r="H40" s="15">
        <f t="shared" ref="H40:J59" si="4">MAX(FinStock-H$15, 0)</f>
        <v>5.8426011532006612</v>
      </c>
      <c r="I40" s="15">
        <f t="shared" si="4"/>
        <v>1.8426011532006612</v>
      </c>
      <c r="J40" s="15">
        <f t="shared" si="4"/>
        <v>0</v>
      </c>
      <c r="K40" s="15">
        <f t="shared" ref="K40:M59" si="5">MAX(K$15 - FinStock,0)</f>
        <v>0</v>
      </c>
      <c r="L40" s="15">
        <f t="shared" si="5"/>
        <v>0</v>
      </c>
      <c r="M40" s="15">
        <f t="shared" si="5"/>
        <v>0</v>
      </c>
      <c r="N40" s="14">
        <f t="shared" si="2"/>
        <v>249213.00576600331</v>
      </c>
      <c r="O40" s="11">
        <f t="shared" si="3"/>
        <v>49198.244063433289</v>
      </c>
    </row>
    <row r="41" spans="2:15" x14ac:dyDescent="0.2">
      <c r="B41" s="4">
        <v>21</v>
      </c>
      <c r="C41" s="21">
        <v>49.930124724191259</v>
      </c>
      <c r="D41" s="21">
        <v>39.464991239197921</v>
      </c>
      <c r="E41" s="21">
        <v>34.535858927737266</v>
      </c>
      <c r="G41" s="13">
        <f>VLOOKUP(54,HistData,2)</f>
        <v>50.608889369850331</v>
      </c>
      <c r="H41" s="15">
        <f t="shared" si="4"/>
        <v>6.6088893698503313</v>
      </c>
      <c r="I41" s="15">
        <f t="shared" si="4"/>
        <v>2.6088893698503313</v>
      </c>
      <c r="J41" s="15">
        <f t="shared" si="4"/>
        <v>0</v>
      </c>
      <c r="K41" s="15">
        <f t="shared" si="5"/>
        <v>0</v>
      </c>
      <c r="L41" s="15">
        <f t="shared" si="5"/>
        <v>0</v>
      </c>
      <c r="M41" s="15">
        <f t="shared" si="5"/>
        <v>0</v>
      </c>
      <c r="N41" s="14">
        <f t="shared" si="2"/>
        <v>253044.44684925166</v>
      </c>
      <c r="O41" s="11">
        <f t="shared" si="3"/>
        <v>53029.685146681644</v>
      </c>
    </row>
    <row r="42" spans="2:15" x14ac:dyDescent="0.2">
      <c r="B42" s="4">
        <v>22</v>
      </c>
      <c r="C42" s="21">
        <v>49.763288656237144</v>
      </c>
      <c r="D42" s="21">
        <v>39.310597468341413</v>
      </c>
      <c r="E42" s="21">
        <v>34.440164248286244</v>
      </c>
      <c r="G42" s="13">
        <f>VLOOKUP(59,HistData,2)</f>
        <v>50.883833692986435</v>
      </c>
      <c r="H42" s="15">
        <f t="shared" si="4"/>
        <v>6.8838336929864354</v>
      </c>
      <c r="I42" s="15">
        <f t="shared" si="4"/>
        <v>2.8838336929864354</v>
      </c>
      <c r="J42" s="15">
        <f t="shared" si="4"/>
        <v>0</v>
      </c>
      <c r="K42" s="15">
        <f t="shared" si="5"/>
        <v>0</v>
      </c>
      <c r="L42" s="15">
        <f t="shared" si="5"/>
        <v>0</v>
      </c>
      <c r="M42" s="15">
        <f t="shared" si="5"/>
        <v>0</v>
      </c>
      <c r="N42" s="14">
        <f t="shared" si="2"/>
        <v>254419.16846493218</v>
      </c>
      <c r="O42" s="11">
        <f t="shared" si="3"/>
        <v>54404.406762362167</v>
      </c>
    </row>
    <row r="43" spans="2:15" x14ac:dyDescent="0.2">
      <c r="B43" s="4">
        <v>23</v>
      </c>
      <c r="C43" s="20">
        <v>49.905222000624477</v>
      </c>
      <c r="D43" s="21">
        <v>39.393469065546903</v>
      </c>
      <c r="E43" s="20">
        <v>34.388123613818237</v>
      </c>
      <c r="G43" s="13">
        <f>VLOOKUP(16,HistData,2)</f>
        <v>49.634538731253507</v>
      </c>
      <c r="H43" s="15">
        <f t="shared" si="4"/>
        <v>5.6345387312535067</v>
      </c>
      <c r="I43" s="15">
        <f t="shared" si="4"/>
        <v>1.6345387312535067</v>
      </c>
      <c r="J43" s="15">
        <f t="shared" si="4"/>
        <v>0</v>
      </c>
      <c r="K43" s="15">
        <f t="shared" si="5"/>
        <v>0</v>
      </c>
      <c r="L43" s="15">
        <f t="shared" si="5"/>
        <v>0</v>
      </c>
      <c r="M43" s="15">
        <f t="shared" si="5"/>
        <v>0</v>
      </c>
      <c r="N43" s="14">
        <f t="shared" si="2"/>
        <v>248172.69365626754</v>
      </c>
      <c r="O43" s="11">
        <f t="shared" si="3"/>
        <v>48157.931953697524</v>
      </c>
    </row>
    <row r="44" spans="2:15" x14ac:dyDescent="0.2">
      <c r="B44" s="4">
        <v>24</v>
      </c>
      <c r="C44" s="21">
        <v>49.769138344987745</v>
      </c>
      <c r="D44" s="21">
        <v>38.948564010719409</v>
      </c>
      <c r="E44" s="21">
        <v>34.376671887250232</v>
      </c>
      <c r="G44" s="13">
        <f>VLOOKUP(32,HistData,2)</f>
        <v>49.414238608884425</v>
      </c>
      <c r="H44" s="15">
        <f t="shared" si="4"/>
        <v>5.4142386088844248</v>
      </c>
      <c r="I44" s="15">
        <f t="shared" si="4"/>
        <v>1.4142386088844248</v>
      </c>
      <c r="J44" s="15">
        <f t="shared" si="4"/>
        <v>0</v>
      </c>
      <c r="K44" s="15">
        <f t="shared" si="5"/>
        <v>0</v>
      </c>
      <c r="L44" s="15">
        <f t="shared" si="5"/>
        <v>0</v>
      </c>
      <c r="M44" s="15">
        <f t="shared" si="5"/>
        <v>0</v>
      </c>
      <c r="N44" s="14">
        <f t="shared" si="2"/>
        <v>247071.19304442214</v>
      </c>
      <c r="O44" s="11">
        <f t="shared" si="3"/>
        <v>47056.43134185212</v>
      </c>
    </row>
    <row r="45" spans="2:15" x14ac:dyDescent="0.2">
      <c r="B45" s="4">
        <v>25</v>
      </c>
      <c r="C45" s="20">
        <v>49.769138344987745</v>
      </c>
      <c r="D45" s="21">
        <v>39.070207928523516</v>
      </c>
      <c r="E45" s="20">
        <v>34.51073782131617</v>
      </c>
      <c r="G45" s="13">
        <f>VLOOKUP(21,HistData,2)</f>
        <v>49.930124724191259</v>
      </c>
      <c r="H45" s="15">
        <f t="shared" si="4"/>
        <v>5.9301247241912591</v>
      </c>
      <c r="I45" s="15">
        <f t="shared" si="4"/>
        <v>1.9301247241912591</v>
      </c>
      <c r="J45" s="15">
        <f t="shared" si="4"/>
        <v>0</v>
      </c>
      <c r="K45" s="15">
        <f t="shared" si="5"/>
        <v>0</v>
      </c>
      <c r="L45" s="15">
        <f t="shared" si="5"/>
        <v>0</v>
      </c>
      <c r="M45" s="15">
        <f t="shared" si="5"/>
        <v>0</v>
      </c>
      <c r="N45" s="14">
        <f t="shared" si="2"/>
        <v>249650.62362095629</v>
      </c>
      <c r="O45" s="11">
        <f t="shared" si="3"/>
        <v>49635.861918386276</v>
      </c>
    </row>
    <row r="46" spans="2:15" x14ac:dyDescent="0.2">
      <c r="B46" s="4">
        <v>26</v>
      </c>
      <c r="C46" s="21">
        <v>49.641763344987744</v>
      </c>
      <c r="D46" s="21">
        <v>39.068859815881218</v>
      </c>
      <c r="E46" s="21">
        <v>34.485991133864886</v>
      </c>
      <c r="G46" s="13">
        <f>VLOOKUP(13,HistData,2)</f>
        <v>49.651501120239637</v>
      </c>
      <c r="H46" s="15">
        <f t="shared" si="4"/>
        <v>5.6515011202396366</v>
      </c>
      <c r="I46" s="15">
        <f t="shared" si="4"/>
        <v>1.6515011202396366</v>
      </c>
      <c r="J46" s="15">
        <f t="shared" si="4"/>
        <v>0</v>
      </c>
      <c r="K46" s="15">
        <f t="shared" si="5"/>
        <v>0</v>
      </c>
      <c r="L46" s="15">
        <f t="shared" si="5"/>
        <v>0</v>
      </c>
      <c r="M46" s="15">
        <f t="shared" si="5"/>
        <v>0</v>
      </c>
      <c r="N46" s="14">
        <f t="shared" si="2"/>
        <v>248257.50560119818</v>
      </c>
      <c r="O46" s="11">
        <f t="shared" si="3"/>
        <v>48242.743898628163</v>
      </c>
    </row>
    <row r="47" spans="2:15" x14ac:dyDescent="0.2">
      <c r="B47" s="4">
        <v>27</v>
      </c>
      <c r="C47" s="21">
        <v>49.920535723504365</v>
      </c>
      <c r="D47" s="21">
        <v>39.140965163560679</v>
      </c>
      <c r="E47" s="21">
        <v>34.493253155454681</v>
      </c>
      <c r="G47" s="13">
        <f>VLOOKUP(12,HistData,2)</f>
        <v>49.789588444608874</v>
      </c>
      <c r="H47" s="15">
        <f t="shared" si="4"/>
        <v>5.7895884446088743</v>
      </c>
      <c r="I47" s="15">
        <f t="shared" si="4"/>
        <v>1.7895884446088743</v>
      </c>
      <c r="J47" s="15">
        <f t="shared" si="4"/>
        <v>0</v>
      </c>
      <c r="K47" s="15">
        <f t="shared" si="5"/>
        <v>0</v>
      </c>
      <c r="L47" s="15">
        <f t="shared" si="5"/>
        <v>0</v>
      </c>
      <c r="M47" s="15">
        <f t="shared" si="5"/>
        <v>0</v>
      </c>
      <c r="N47" s="14">
        <f t="shared" si="2"/>
        <v>248947.94222304437</v>
      </c>
      <c r="O47" s="11">
        <f t="shared" si="3"/>
        <v>48933.180520474358</v>
      </c>
    </row>
    <row r="48" spans="2:15" x14ac:dyDescent="0.2">
      <c r="B48" s="4">
        <v>28</v>
      </c>
      <c r="C48" s="21">
        <v>49.817453286228378</v>
      </c>
      <c r="D48" s="21">
        <v>39.124227440522624</v>
      </c>
      <c r="E48" s="21">
        <v>34.497194042154192</v>
      </c>
      <c r="G48" s="13">
        <f>VLOOKUP(8,HistData,2)</f>
        <v>49.620263883842931</v>
      </c>
      <c r="H48" s="15">
        <f t="shared" si="4"/>
        <v>5.6202638838429309</v>
      </c>
      <c r="I48" s="15">
        <f t="shared" si="4"/>
        <v>1.6202638838429309</v>
      </c>
      <c r="J48" s="15">
        <f t="shared" si="4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4">
        <f t="shared" si="2"/>
        <v>248101.31941921465</v>
      </c>
      <c r="O48" s="11">
        <f t="shared" si="3"/>
        <v>48086.557716644631</v>
      </c>
    </row>
    <row r="49" spans="2:15" x14ac:dyDescent="0.2">
      <c r="B49" s="4">
        <v>29</v>
      </c>
      <c r="C49" s="21">
        <v>49.473923874463672</v>
      </c>
      <c r="D49" s="21">
        <v>39.08537480734612</v>
      </c>
      <c r="E49" s="21">
        <v>34.507546421210535</v>
      </c>
      <c r="G49" s="13">
        <f>VLOOKUP(36,HistData,2)</f>
        <v>49.680664559359165</v>
      </c>
      <c r="H49" s="15">
        <f t="shared" si="4"/>
        <v>5.6806645593591654</v>
      </c>
      <c r="I49" s="15">
        <f t="shared" si="4"/>
        <v>1.6806645593591654</v>
      </c>
      <c r="J49" s="15">
        <f t="shared" si="4"/>
        <v>0</v>
      </c>
      <c r="K49" s="15">
        <f t="shared" si="5"/>
        <v>0</v>
      </c>
      <c r="L49" s="15">
        <f t="shared" si="5"/>
        <v>0</v>
      </c>
      <c r="M49" s="15">
        <f t="shared" si="5"/>
        <v>0</v>
      </c>
      <c r="N49" s="14">
        <f t="shared" si="2"/>
        <v>248403.32279679584</v>
      </c>
      <c r="O49" s="11">
        <f t="shared" si="3"/>
        <v>48388.561094225821</v>
      </c>
    </row>
    <row r="50" spans="2:15" x14ac:dyDescent="0.2">
      <c r="B50" s="4">
        <v>30</v>
      </c>
      <c r="C50" s="21">
        <v>49.662801573915388</v>
      </c>
      <c r="D50" s="21">
        <v>39.253016132882181</v>
      </c>
      <c r="E50" s="21">
        <v>34.683342301360348</v>
      </c>
      <c r="G50" s="13">
        <f>VLOOKUP(35,HistData,2)</f>
        <v>49.702272165236437</v>
      </c>
      <c r="H50" s="15">
        <f t="shared" si="4"/>
        <v>5.7022721652364368</v>
      </c>
      <c r="I50" s="15">
        <f t="shared" si="4"/>
        <v>1.7022721652364368</v>
      </c>
      <c r="J50" s="15">
        <f t="shared" si="4"/>
        <v>0</v>
      </c>
      <c r="K50" s="15">
        <f t="shared" si="5"/>
        <v>0</v>
      </c>
      <c r="L50" s="15">
        <f t="shared" si="5"/>
        <v>0</v>
      </c>
      <c r="M50" s="15">
        <f t="shared" si="5"/>
        <v>0</v>
      </c>
      <c r="N50" s="14">
        <f t="shared" si="2"/>
        <v>248511.36082618218</v>
      </c>
      <c r="O50" s="11">
        <f t="shared" si="3"/>
        <v>48496.599123612163</v>
      </c>
    </row>
    <row r="51" spans="2:15" x14ac:dyDescent="0.2">
      <c r="B51" s="4">
        <v>31</v>
      </c>
      <c r="C51" s="21">
        <v>49.575951670982924</v>
      </c>
      <c r="D51" s="21">
        <v>39.395092635614418</v>
      </c>
      <c r="E51" s="21">
        <v>34.671087966100231</v>
      </c>
      <c r="G51" s="13">
        <f>VLOOKUP(51,HistData,2)</f>
        <v>50.605071791789086</v>
      </c>
      <c r="H51" s="15">
        <f t="shared" si="4"/>
        <v>6.6050717917890864</v>
      </c>
      <c r="I51" s="15">
        <f t="shared" si="4"/>
        <v>2.6050717917890864</v>
      </c>
      <c r="J51" s="15">
        <f t="shared" si="4"/>
        <v>0</v>
      </c>
      <c r="K51" s="15">
        <f t="shared" si="5"/>
        <v>0</v>
      </c>
      <c r="L51" s="15">
        <f t="shared" si="5"/>
        <v>0</v>
      </c>
      <c r="M51" s="15">
        <f t="shared" si="5"/>
        <v>0</v>
      </c>
      <c r="N51" s="14">
        <f t="shared" si="2"/>
        <v>253025.35895894544</v>
      </c>
      <c r="O51" s="11">
        <f t="shared" si="3"/>
        <v>53010.597256375419</v>
      </c>
    </row>
    <row r="52" spans="2:15" x14ac:dyDescent="0.2">
      <c r="B52" s="4">
        <v>32</v>
      </c>
      <c r="C52" s="21">
        <v>49.414238608884425</v>
      </c>
      <c r="D52" s="21">
        <v>39.59698998419141</v>
      </c>
      <c r="E52" s="21">
        <v>34.537127213196747</v>
      </c>
      <c r="G52" s="13">
        <f>VLOOKUP(6,HistData,2)</f>
        <v>49.742891687303775</v>
      </c>
      <c r="H52" s="15">
        <f t="shared" si="4"/>
        <v>5.742891687303775</v>
      </c>
      <c r="I52" s="15">
        <f t="shared" si="4"/>
        <v>1.742891687303775</v>
      </c>
      <c r="J52" s="15">
        <f t="shared" si="4"/>
        <v>0</v>
      </c>
      <c r="K52" s="15">
        <f t="shared" si="5"/>
        <v>0</v>
      </c>
      <c r="L52" s="15">
        <f t="shared" si="5"/>
        <v>0</v>
      </c>
      <c r="M52" s="15">
        <f t="shared" si="5"/>
        <v>0</v>
      </c>
      <c r="N52" s="14">
        <f t="shared" si="2"/>
        <v>248714.45843651888</v>
      </c>
      <c r="O52" s="11">
        <f t="shared" si="3"/>
        <v>48699.696733948862</v>
      </c>
    </row>
    <row r="53" spans="2:15" x14ac:dyDescent="0.2">
      <c r="B53" s="4">
        <v>33</v>
      </c>
      <c r="C53" s="21">
        <v>49.696501102020065</v>
      </c>
      <c r="D53" s="21">
        <v>39.670358130405511</v>
      </c>
      <c r="E53" s="21">
        <v>34.726174832244368</v>
      </c>
      <c r="G53" s="13">
        <f>VLOOKUP(12,HistData,2)</f>
        <v>49.789588444608874</v>
      </c>
      <c r="H53" s="15">
        <f t="shared" si="4"/>
        <v>5.7895884446088743</v>
      </c>
      <c r="I53" s="15">
        <f t="shared" si="4"/>
        <v>1.7895884446088743</v>
      </c>
      <c r="J53" s="15">
        <f t="shared" si="4"/>
        <v>0</v>
      </c>
      <c r="K53" s="15">
        <f t="shared" si="5"/>
        <v>0</v>
      </c>
      <c r="L53" s="15">
        <f t="shared" si="5"/>
        <v>0</v>
      </c>
      <c r="M53" s="15">
        <f t="shared" si="5"/>
        <v>0</v>
      </c>
      <c r="N53" s="14">
        <f t="shared" si="2"/>
        <v>248947.94222304437</v>
      </c>
      <c r="O53" s="11">
        <f t="shared" si="3"/>
        <v>48933.180520474358</v>
      </c>
    </row>
    <row r="54" spans="2:15" x14ac:dyDescent="0.2">
      <c r="B54" s="4">
        <v>34</v>
      </c>
      <c r="C54" s="21">
        <v>49.680187359582725</v>
      </c>
      <c r="D54" s="21">
        <v>39.660789989727981</v>
      </c>
      <c r="E54" s="21">
        <v>34.686613890099387</v>
      </c>
      <c r="G54" s="13">
        <f>VLOOKUP(38,HistData,2)</f>
        <v>49.71076257758039</v>
      </c>
      <c r="H54" s="15">
        <f t="shared" si="4"/>
        <v>5.7107625775803896</v>
      </c>
      <c r="I54" s="15">
        <f t="shared" si="4"/>
        <v>1.7107625775803896</v>
      </c>
      <c r="J54" s="15">
        <f t="shared" si="4"/>
        <v>0</v>
      </c>
      <c r="K54" s="15">
        <f t="shared" si="5"/>
        <v>0</v>
      </c>
      <c r="L54" s="15">
        <f t="shared" si="5"/>
        <v>0</v>
      </c>
      <c r="M54" s="15">
        <f t="shared" si="5"/>
        <v>0</v>
      </c>
      <c r="N54" s="14">
        <f t="shared" si="2"/>
        <v>248553.81288790194</v>
      </c>
      <c r="O54" s="11">
        <f t="shared" si="3"/>
        <v>48539.051185331919</v>
      </c>
    </row>
    <row r="55" spans="2:15" x14ac:dyDescent="0.2">
      <c r="B55" s="4">
        <v>35</v>
      </c>
      <c r="C55" s="21">
        <v>49.702272165236437</v>
      </c>
      <c r="D55" s="21">
        <v>39.702827176470102</v>
      </c>
      <c r="E55" s="21">
        <v>34.829284389184835</v>
      </c>
      <c r="G55" s="13">
        <f>VLOOKUP(28,HistData,2)</f>
        <v>49.817453286228378</v>
      </c>
      <c r="H55" s="15">
        <f t="shared" si="4"/>
        <v>5.8174532862283783</v>
      </c>
      <c r="I55" s="15">
        <f t="shared" si="4"/>
        <v>1.8174532862283783</v>
      </c>
      <c r="J55" s="15">
        <f t="shared" si="4"/>
        <v>0</v>
      </c>
      <c r="K55" s="15">
        <f t="shared" si="5"/>
        <v>0</v>
      </c>
      <c r="L55" s="15">
        <f t="shared" si="5"/>
        <v>0</v>
      </c>
      <c r="M55" s="15">
        <f t="shared" si="5"/>
        <v>0</v>
      </c>
      <c r="N55" s="14">
        <f t="shared" si="2"/>
        <v>249087.26643114188</v>
      </c>
      <c r="O55" s="11">
        <f t="shared" si="3"/>
        <v>49072.504728571861</v>
      </c>
    </row>
    <row r="56" spans="2:15" x14ac:dyDescent="0.2">
      <c r="B56" s="4">
        <v>36</v>
      </c>
      <c r="C56" s="21">
        <v>49.680664559359165</v>
      </c>
      <c r="D56" s="21">
        <v>39.606846664898846</v>
      </c>
      <c r="E56" s="21">
        <v>34.885008527115872</v>
      </c>
      <c r="G56" s="13">
        <f>VLOOKUP(17,HistData,2)</f>
        <v>49.873339243230099</v>
      </c>
      <c r="H56" s="15">
        <f t="shared" si="4"/>
        <v>5.8733392432300988</v>
      </c>
      <c r="I56" s="15">
        <f t="shared" si="4"/>
        <v>1.8733392432300988</v>
      </c>
      <c r="J56" s="15">
        <f t="shared" si="4"/>
        <v>0</v>
      </c>
      <c r="K56" s="15">
        <f t="shared" si="5"/>
        <v>0</v>
      </c>
      <c r="L56" s="15">
        <f t="shared" si="5"/>
        <v>0</v>
      </c>
      <c r="M56" s="15">
        <f t="shared" si="5"/>
        <v>0</v>
      </c>
      <c r="N56" s="14">
        <f t="shared" si="2"/>
        <v>249366.69621615051</v>
      </c>
      <c r="O56" s="11">
        <f t="shared" si="3"/>
        <v>49351.934513580491</v>
      </c>
    </row>
    <row r="57" spans="2:15" x14ac:dyDescent="0.2">
      <c r="B57" s="4">
        <v>37</v>
      </c>
      <c r="C57" s="21">
        <v>49.759326719946507</v>
      </c>
      <c r="D57" s="21">
        <v>39.798082880801338</v>
      </c>
      <c r="E57" s="21">
        <v>34.915423535643441</v>
      </c>
      <c r="G57" s="13">
        <f>VLOOKUP(50,HistData,2)</f>
        <v>50.327005754053239</v>
      </c>
      <c r="H57" s="15">
        <f t="shared" si="4"/>
        <v>6.3270057540532392</v>
      </c>
      <c r="I57" s="15">
        <f t="shared" si="4"/>
        <v>2.3270057540532392</v>
      </c>
      <c r="J57" s="15">
        <f t="shared" si="4"/>
        <v>0</v>
      </c>
      <c r="K57" s="15">
        <f t="shared" si="5"/>
        <v>0</v>
      </c>
      <c r="L57" s="15">
        <f t="shared" si="5"/>
        <v>0</v>
      </c>
      <c r="M57" s="15">
        <f t="shared" si="5"/>
        <v>0</v>
      </c>
      <c r="N57" s="14">
        <f t="shared" si="2"/>
        <v>251635.02877026619</v>
      </c>
      <c r="O57" s="11">
        <f t="shared" si="3"/>
        <v>51620.267067696172</v>
      </c>
    </row>
    <row r="58" spans="2:15" x14ac:dyDescent="0.2">
      <c r="B58" s="4">
        <v>38</v>
      </c>
      <c r="C58" s="21">
        <v>49.71076257758039</v>
      </c>
      <c r="D58" s="21">
        <v>39.957961709478553</v>
      </c>
      <c r="E58" s="21">
        <v>34.880051997392826</v>
      </c>
      <c r="G58" s="13">
        <f>VLOOKUP(19,HistData,2)</f>
        <v>49.766551088206143</v>
      </c>
      <c r="H58" s="15">
        <f t="shared" si="4"/>
        <v>5.7665510882061426</v>
      </c>
      <c r="I58" s="15">
        <f t="shared" si="4"/>
        <v>1.7665510882061426</v>
      </c>
      <c r="J58" s="15">
        <f t="shared" si="4"/>
        <v>0</v>
      </c>
      <c r="K58" s="15">
        <f t="shared" si="5"/>
        <v>0</v>
      </c>
      <c r="L58" s="15">
        <f t="shared" si="5"/>
        <v>0</v>
      </c>
      <c r="M58" s="15">
        <f t="shared" si="5"/>
        <v>0</v>
      </c>
      <c r="N58" s="14">
        <f t="shared" si="2"/>
        <v>248832.75544103072</v>
      </c>
      <c r="O58" s="11">
        <f t="shared" si="3"/>
        <v>48817.993738460704</v>
      </c>
    </row>
    <row r="59" spans="2:15" x14ac:dyDescent="0.2">
      <c r="B59" s="4">
        <v>39</v>
      </c>
      <c r="C59" s="21">
        <v>49.828497117176376</v>
      </c>
      <c r="D59" s="21">
        <v>40.058332079848924</v>
      </c>
      <c r="E59" s="21">
        <v>34.991264672590873</v>
      </c>
      <c r="G59" s="13">
        <f>VLOOKUP(58,HistData,2)</f>
        <v>50.90136694570711</v>
      </c>
      <c r="H59" s="15">
        <f t="shared" si="4"/>
        <v>6.9013669457071103</v>
      </c>
      <c r="I59" s="15">
        <f t="shared" si="4"/>
        <v>2.9013669457071103</v>
      </c>
      <c r="J59" s="15">
        <f t="shared" si="4"/>
        <v>0</v>
      </c>
      <c r="K59" s="15">
        <f t="shared" si="5"/>
        <v>0</v>
      </c>
      <c r="L59" s="15">
        <f t="shared" si="5"/>
        <v>0</v>
      </c>
      <c r="M59" s="15">
        <f t="shared" si="5"/>
        <v>0</v>
      </c>
      <c r="N59" s="14">
        <f t="shared" si="2"/>
        <v>254506.83472853556</v>
      </c>
      <c r="O59" s="11">
        <f t="shared" si="3"/>
        <v>54492.073025965539</v>
      </c>
    </row>
    <row r="60" spans="2:15" x14ac:dyDescent="0.2">
      <c r="B60" s="4">
        <v>40</v>
      </c>
      <c r="C60" s="21">
        <v>49.82087197881701</v>
      </c>
      <c r="D60" s="21">
        <v>39.941839933252062</v>
      </c>
      <c r="E60" s="21">
        <v>34.956274963681729</v>
      </c>
      <c r="G60" s="13">
        <f>VLOOKUP(24,HistData,2)</f>
        <v>49.769138344987745</v>
      </c>
      <c r="H60" s="15">
        <f t="shared" ref="H60:J79" si="6">MAX(FinStock-H$15, 0)</f>
        <v>5.7691383449877449</v>
      </c>
      <c r="I60" s="15">
        <f t="shared" si="6"/>
        <v>1.7691383449877449</v>
      </c>
      <c r="J60" s="15">
        <f t="shared" si="6"/>
        <v>0</v>
      </c>
      <c r="K60" s="15">
        <f t="shared" ref="K60:M79" si="7">MAX(K$15 - FinStock,0)</f>
        <v>0</v>
      </c>
      <c r="L60" s="15">
        <f t="shared" si="7"/>
        <v>0</v>
      </c>
      <c r="M60" s="15">
        <f t="shared" si="7"/>
        <v>0</v>
      </c>
      <c r="N60" s="14">
        <f t="shared" si="2"/>
        <v>248845.69172493872</v>
      </c>
      <c r="O60" s="11">
        <f t="shared" si="3"/>
        <v>48830.930022368702</v>
      </c>
    </row>
    <row r="61" spans="2:15" x14ac:dyDescent="0.2">
      <c r="B61" s="4">
        <v>41</v>
      </c>
      <c r="C61" s="21">
        <v>49.728147140611256</v>
      </c>
      <c r="D61" s="21">
        <v>39.971489528939394</v>
      </c>
      <c r="E61" s="21">
        <v>34.908936028107497</v>
      </c>
      <c r="G61" s="13">
        <f>VLOOKUP(47,HistData,2)</f>
        <v>50.292778823199455</v>
      </c>
      <c r="H61" s="15">
        <f t="shared" si="6"/>
        <v>6.2927788231994555</v>
      </c>
      <c r="I61" s="15">
        <f t="shared" si="6"/>
        <v>2.2927788231994555</v>
      </c>
      <c r="J61" s="15">
        <f t="shared" si="6"/>
        <v>0</v>
      </c>
      <c r="K61" s="15">
        <f t="shared" si="7"/>
        <v>0</v>
      </c>
      <c r="L61" s="15">
        <f t="shared" si="7"/>
        <v>0</v>
      </c>
      <c r="M61" s="15">
        <f t="shared" si="7"/>
        <v>0</v>
      </c>
      <c r="N61" s="14">
        <f t="shared" si="2"/>
        <v>251463.89411599727</v>
      </c>
      <c r="O61" s="11">
        <f t="shared" si="3"/>
        <v>51449.132413427258</v>
      </c>
    </row>
    <row r="62" spans="2:15" x14ac:dyDescent="0.2">
      <c r="B62" s="4">
        <v>42</v>
      </c>
      <c r="C62" s="21">
        <v>49.92196624278256</v>
      </c>
      <c r="D62" s="21">
        <v>39.96247450389766</v>
      </c>
      <c r="E62" s="21">
        <v>35.01180905869137</v>
      </c>
      <c r="G62" s="13">
        <f>VLOOKUP(48,HistData,2)</f>
        <v>50.439954141106483</v>
      </c>
      <c r="H62" s="15">
        <f t="shared" si="6"/>
        <v>6.4399541411064831</v>
      </c>
      <c r="I62" s="15">
        <f t="shared" si="6"/>
        <v>2.4399541411064831</v>
      </c>
      <c r="J62" s="15">
        <f t="shared" si="6"/>
        <v>0</v>
      </c>
      <c r="K62" s="15">
        <f t="shared" si="7"/>
        <v>0</v>
      </c>
      <c r="L62" s="15">
        <f t="shared" si="7"/>
        <v>0</v>
      </c>
      <c r="M62" s="15">
        <f t="shared" si="7"/>
        <v>0</v>
      </c>
      <c r="N62" s="14">
        <f t="shared" si="2"/>
        <v>252199.77070553243</v>
      </c>
      <c r="O62" s="11">
        <f t="shared" si="3"/>
        <v>52185.009002962412</v>
      </c>
    </row>
    <row r="63" spans="2:15" x14ac:dyDescent="0.2">
      <c r="B63" s="4">
        <v>43</v>
      </c>
      <c r="C63" s="21">
        <v>49.779909099925419</v>
      </c>
      <c r="D63" s="21">
        <v>39.813568564710394</v>
      </c>
      <c r="E63" s="21">
        <v>34.968086754407764</v>
      </c>
      <c r="G63" s="13">
        <f>VLOOKUP(36,HistData,2)</f>
        <v>49.680664559359165</v>
      </c>
      <c r="H63" s="15">
        <f t="shared" si="6"/>
        <v>5.6806645593591654</v>
      </c>
      <c r="I63" s="15">
        <f t="shared" si="6"/>
        <v>1.6806645593591654</v>
      </c>
      <c r="J63" s="15">
        <f t="shared" si="6"/>
        <v>0</v>
      </c>
      <c r="K63" s="15">
        <f t="shared" si="7"/>
        <v>0</v>
      </c>
      <c r="L63" s="15">
        <f t="shared" si="7"/>
        <v>0</v>
      </c>
      <c r="M63" s="15">
        <f t="shared" si="7"/>
        <v>0</v>
      </c>
      <c r="N63" s="14">
        <f t="shared" si="2"/>
        <v>248403.32279679584</v>
      </c>
      <c r="O63" s="11">
        <f t="shared" si="3"/>
        <v>48388.561094225821</v>
      </c>
    </row>
    <row r="64" spans="2:15" x14ac:dyDescent="0.2">
      <c r="B64" s="4">
        <v>44</v>
      </c>
      <c r="C64" s="21">
        <v>50.04162503359521</v>
      </c>
      <c r="D64" s="21">
        <v>40.002419916061747</v>
      </c>
      <c r="E64" s="21">
        <v>34.996337058174468</v>
      </c>
      <c r="G64" s="13">
        <f>VLOOKUP(22,HistData,2)</f>
        <v>49.763288656237144</v>
      </c>
      <c r="H64" s="15">
        <f t="shared" si="6"/>
        <v>5.7632886562371439</v>
      </c>
      <c r="I64" s="15">
        <f t="shared" si="6"/>
        <v>1.7632886562371439</v>
      </c>
      <c r="J64" s="15">
        <f t="shared" si="6"/>
        <v>0</v>
      </c>
      <c r="K64" s="15">
        <f t="shared" si="7"/>
        <v>0</v>
      </c>
      <c r="L64" s="15">
        <f t="shared" si="7"/>
        <v>0</v>
      </c>
      <c r="M64" s="15">
        <f t="shared" si="7"/>
        <v>0</v>
      </c>
      <c r="N64" s="14">
        <f t="shared" si="2"/>
        <v>248816.44328118573</v>
      </c>
      <c r="O64" s="11">
        <f t="shared" si="3"/>
        <v>48801.681578615709</v>
      </c>
    </row>
    <row r="65" spans="2:15" x14ac:dyDescent="0.2">
      <c r="B65" s="4">
        <v>45</v>
      </c>
      <c r="C65" s="21">
        <v>50.178510279496848</v>
      </c>
      <c r="D65" s="21">
        <v>40.104020213791557</v>
      </c>
      <c r="E65" s="21">
        <v>35.124893794547454</v>
      </c>
      <c r="G65" s="13">
        <f>VLOOKUP(35,HistData,2)</f>
        <v>49.702272165236437</v>
      </c>
      <c r="H65" s="15">
        <f t="shared" si="6"/>
        <v>5.7022721652364368</v>
      </c>
      <c r="I65" s="15">
        <f t="shared" si="6"/>
        <v>1.7022721652364368</v>
      </c>
      <c r="J65" s="15">
        <f t="shared" si="6"/>
        <v>0</v>
      </c>
      <c r="K65" s="15">
        <f t="shared" si="7"/>
        <v>0</v>
      </c>
      <c r="L65" s="15">
        <f t="shared" si="7"/>
        <v>0</v>
      </c>
      <c r="M65" s="15">
        <f t="shared" si="7"/>
        <v>0</v>
      </c>
      <c r="N65" s="14">
        <f t="shared" si="2"/>
        <v>248511.36082618218</v>
      </c>
      <c r="O65" s="11">
        <f t="shared" si="3"/>
        <v>48496.599123612163</v>
      </c>
    </row>
    <row r="66" spans="2:15" x14ac:dyDescent="0.2">
      <c r="B66" s="4">
        <v>46</v>
      </c>
      <c r="C66" s="21">
        <v>50.330758107226352</v>
      </c>
      <c r="D66" s="21">
        <v>40.310576118596224</v>
      </c>
      <c r="E66" s="21">
        <v>35.1578258058789</v>
      </c>
      <c r="G66" s="13">
        <f>VLOOKUP(39,HistData,2)</f>
        <v>49.828497117176376</v>
      </c>
      <c r="H66" s="15">
        <f t="shared" si="6"/>
        <v>5.8284971171763758</v>
      </c>
      <c r="I66" s="15">
        <f t="shared" si="6"/>
        <v>1.8284971171763758</v>
      </c>
      <c r="J66" s="15">
        <f t="shared" si="6"/>
        <v>0</v>
      </c>
      <c r="K66" s="15">
        <f t="shared" si="7"/>
        <v>0</v>
      </c>
      <c r="L66" s="15">
        <f t="shared" si="7"/>
        <v>0</v>
      </c>
      <c r="M66" s="15">
        <f t="shared" si="7"/>
        <v>0</v>
      </c>
      <c r="N66" s="14">
        <f t="shared" si="2"/>
        <v>249142.48558588189</v>
      </c>
      <c r="O66" s="11">
        <f t="shared" si="3"/>
        <v>49127.723883311875</v>
      </c>
    </row>
    <row r="67" spans="2:15" x14ac:dyDescent="0.2">
      <c r="B67" s="4">
        <v>47</v>
      </c>
      <c r="C67" s="21">
        <v>50.292778823199455</v>
      </c>
      <c r="D67" s="21">
        <v>40.350744264322522</v>
      </c>
      <c r="E67" s="21">
        <v>35.257514279399146</v>
      </c>
      <c r="G67" s="13">
        <f>VLOOKUP(35,HistData,2)</f>
        <v>49.702272165236437</v>
      </c>
      <c r="H67" s="15">
        <f t="shared" si="6"/>
        <v>5.7022721652364368</v>
      </c>
      <c r="I67" s="15">
        <f t="shared" si="6"/>
        <v>1.7022721652364368</v>
      </c>
      <c r="J67" s="15">
        <f t="shared" si="6"/>
        <v>0</v>
      </c>
      <c r="K67" s="15">
        <f t="shared" si="7"/>
        <v>0</v>
      </c>
      <c r="L67" s="15">
        <f t="shared" si="7"/>
        <v>0</v>
      </c>
      <c r="M67" s="15">
        <f t="shared" si="7"/>
        <v>0</v>
      </c>
      <c r="N67" s="14">
        <f t="shared" si="2"/>
        <v>248511.36082618218</v>
      </c>
      <c r="O67" s="11">
        <f t="shared" si="3"/>
        <v>48496.599123612163</v>
      </c>
    </row>
    <row r="68" spans="2:15" x14ac:dyDescent="0.2">
      <c r="B68" s="4">
        <v>48</v>
      </c>
      <c r="C68" s="21">
        <v>50.439954141106483</v>
      </c>
      <c r="D68" s="21">
        <v>40.554906244075056</v>
      </c>
      <c r="E68" s="21">
        <v>35.252092126029666</v>
      </c>
      <c r="G68" s="13">
        <f>VLOOKUP(4,HistData,2)</f>
        <v>49.842601153200661</v>
      </c>
      <c r="H68" s="15">
        <f t="shared" si="6"/>
        <v>5.8426011532006612</v>
      </c>
      <c r="I68" s="15">
        <f t="shared" si="6"/>
        <v>1.8426011532006612</v>
      </c>
      <c r="J68" s="15">
        <f t="shared" si="6"/>
        <v>0</v>
      </c>
      <c r="K68" s="15">
        <f t="shared" si="7"/>
        <v>0</v>
      </c>
      <c r="L68" s="15">
        <f t="shared" si="7"/>
        <v>0</v>
      </c>
      <c r="M68" s="15">
        <f t="shared" si="7"/>
        <v>0</v>
      </c>
      <c r="N68" s="14">
        <f t="shared" si="2"/>
        <v>249213.00576600331</v>
      </c>
      <c r="O68" s="11">
        <f t="shared" si="3"/>
        <v>49198.244063433289</v>
      </c>
    </row>
    <row r="69" spans="2:15" x14ac:dyDescent="0.2">
      <c r="B69" s="4">
        <v>49</v>
      </c>
      <c r="C69" s="21">
        <v>50.312611954459221</v>
      </c>
      <c r="D69" s="21">
        <v>40.398359754511489</v>
      </c>
      <c r="E69" s="21">
        <v>35.146756020693559</v>
      </c>
      <c r="G69" s="13">
        <f>VLOOKUP(50,HistData,2)</f>
        <v>50.327005754053239</v>
      </c>
      <c r="H69" s="15">
        <f t="shared" si="6"/>
        <v>6.3270057540532392</v>
      </c>
      <c r="I69" s="15">
        <f t="shared" si="6"/>
        <v>2.3270057540532392</v>
      </c>
      <c r="J69" s="15">
        <f t="shared" si="6"/>
        <v>0</v>
      </c>
      <c r="K69" s="15">
        <f t="shared" si="7"/>
        <v>0</v>
      </c>
      <c r="L69" s="15">
        <f t="shared" si="7"/>
        <v>0</v>
      </c>
      <c r="M69" s="15">
        <f t="shared" si="7"/>
        <v>0</v>
      </c>
      <c r="N69" s="14">
        <f t="shared" si="2"/>
        <v>251635.02877026619</v>
      </c>
      <c r="O69" s="11">
        <f t="shared" si="3"/>
        <v>51620.267067696172</v>
      </c>
    </row>
    <row r="70" spans="2:15" x14ac:dyDescent="0.2">
      <c r="B70" s="4">
        <v>50</v>
      </c>
      <c r="C70" s="21">
        <v>50.327005754053239</v>
      </c>
      <c r="D70" s="21">
        <v>40.537203622690853</v>
      </c>
      <c r="E70" s="21">
        <v>35.13073147244944</v>
      </c>
      <c r="G70" s="13">
        <f>VLOOKUP(4,HistData,2)</f>
        <v>49.842601153200661</v>
      </c>
      <c r="H70" s="15">
        <f t="shared" si="6"/>
        <v>5.8426011532006612</v>
      </c>
      <c r="I70" s="15">
        <f t="shared" si="6"/>
        <v>1.8426011532006612</v>
      </c>
      <c r="J70" s="15">
        <f t="shared" si="6"/>
        <v>0</v>
      </c>
      <c r="K70" s="15">
        <f t="shared" si="7"/>
        <v>0</v>
      </c>
      <c r="L70" s="15">
        <f t="shared" si="7"/>
        <v>0</v>
      </c>
      <c r="M70" s="15">
        <f t="shared" si="7"/>
        <v>0</v>
      </c>
      <c r="N70" s="14">
        <f t="shared" si="2"/>
        <v>249213.00576600331</v>
      </c>
      <c r="O70" s="11">
        <f t="shared" si="3"/>
        <v>49198.244063433289</v>
      </c>
    </row>
    <row r="71" spans="2:15" x14ac:dyDescent="0.2">
      <c r="B71" s="4">
        <v>51</v>
      </c>
      <c r="C71" s="21">
        <v>50.605071791789086</v>
      </c>
      <c r="D71" s="21">
        <v>40.574759676502509</v>
      </c>
      <c r="E71" s="21">
        <v>35.220660866726661</v>
      </c>
      <c r="G71" s="13">
        <f>VLOOKUP(9,HistData,2)</f>
        <v>49.652034636062211</v>
      </c>
      <c r="H71" s="15">
        <f t="shared" si="6"/>
        <v>5.6520346360622113</v>
      </c>
      <c r="I71" s="15">
        <f t="shared" si="6"/>
        <v>1.6520346360622113</v>
      </c>
      <c r="J71" s="15">
        <f t="shared" si="6"/>
        <v>0</v>
      </c>
      <c r="K71" s="15">
        <f t="shared" si="7"/>
        <v>0</v>
      </c>
      <c r="L71" s="15">
        <f t="shared" si="7"/>
        <v>0</v>
      </c>
      <c r="M71" s="15">
        <f t="shared" si="7"/>
        <v>0</v>
      </c>
      <c r="N71" s="14">
        <f t="shared" si="2"/>
        <v>248260.17318031105</v>
      </c>
      <c r="O71" s="11">
        <f t="shared" si="3"/>
        <v>48245.411477741029</v>
      </c>
    </row>
    <row r="72" spans="2:15" x14ac:dyDescent="0.2">
      <c r="B72" s="4">
        <v>52</v>
      </c>
      <c r="C72" s="21">
        <v>50.546039390546298</v>
      </c>
      <c r="D72" s="21">
        <v>40.458803284034722</v>
      </c>
      <c r="E72" s="21">
        <v>35.199562285424371</v>
      </c>
      <c r="G72" s="13">
        <f>VLOOKUP(19,HistData,2)</f>
        <v>49.766551088206143</v>
      </c>
      <c r="H72" s="15">
        <f t="shared" si="6"/>
        <v>5.7665510882061426</v>
      </c>
      <c r="I72" s="15">
        <f t="shared" si="6"/>
        <v>1.7665510882061426</v>
      </c>
      <c r="J72" s="15">
        <f t="shared" si="6"/>
        <v>0</v>
      </c>
      <c r="K72" s="15">
        <f t="shared" si="7"/>
        <v>0</v>
      </c>
      <c r="L72" s="15">
        <f t="shared" si="7"/>
        <v>0</v>
      </c>
      <c r="M72" s="15">
        <f t="shared" si="7"/>
        <v>0</v>
      </c>
      <c r="N72" s="14">
        <f t="shared" si="2"/>
        <v>248832.75544103072</v>
      </c>
      <c r="O72" s="11">
        <f t="shared" si="3"/>
        <v>48817.993738460704</v>
      </c>
    </row>
    <row r="73" spans="2:15" x14ac:dyDescent="0.2">
      <c r="B73" s="4">
        <v>53</v>
      </c>
      <c r="C73" s="21">
        <v>50.552966764847973</v>
      </c>
      <c r="D73" s="21">
        <v>40.494206054686337</v>
      </c>
      <c r="E73" s="21">
        <v>35.187700315618478</v>
      </c>
      <c r="G73" s="13">
        <f>VLOOKUP(26,HistData,2)</f>
        <v>49.641763344987744</v>
      </c>
      <c r="H73" s="15">
        <f t="shared" si="6"/>
        <v>5.6417633449877442</v>
      </c>
      <c r="I73" s="15">
        <f t="shared" si="6"/>
        <v>1.6417633449877442</v>
      </c>
      <c r="J73" s="15">
        <f t="shared" si="6"/>
        <v>0</v>
      </c>
      <c r="K73" s="15">
        <f t="shared" si="7"/>
        <v>0</v>
      </c>
      <c r="L73" s="15">
        <f t="shared" si="7"/>
        <v>0</v>
      </c>
      <c r="M73" s="15">
        <f t="shared" si="7"/>
        <v>0</v>
      </c>
      <c r="N73" s="14">
        <f t="shared" si="2"/>
        <v>248208.81672493872</v>
      </c>
      <c r="O73" s="11">
        <f t="shared" si="3"/>
        <v>48194.055022368702</v>
      </c>
    </row>
    <row r="74" spans="2:15" x14ac:dyDescent="0.2">
      <c r="B74" s="4">
        <v>54</v>
      </c>
      <c r="C74" s="21">
        <v>50.608889369850331</v>
      </c>
      <c r="D74" s="21">
        <v>40.364295340400624</v>
      </c>
      <c r="E74" s="21">
        <v>35.296508605773916</v>
      </c>
      <c r="G74" s="13">
        <f>VLOOKUP(25,HistData,2)</f>
        <v>49.769138344987745</v>
      </c>
      <c r="H74" s="15">
        <f t="shared" si="6"/>
        <v>5.7691383449877449</v>
      </c>
      <c r="I74" s="15">
        <f t="shared" si="6"/>
        <v>1.7691383449877449</v>
      </c>
      <c r="J74" s="15">
        <f t="shared" si="6"/>
        <v>0</v>
      </c>
      <c r="K74" s="15">
        <f t="shared" si="7"/>
        <v>0</v>
      </c>
      <c r="L74" s="15">
        <f t="shared" si="7"/>
        <v>0</v>
      </c>
      <c r="M74" s="15">
        <f t="shared" si="7"/>
        <v>0</v>
      </c>
      <c r="N74" s="14">
        <f t="shared" si="2"/>
        <v>248845.69172493872</v>
      </c>
      <c r="O74" s="11">
        <f t="shared" si="3"/>
        <v>48830.930022368702</v>
      </c>
    </row>
    <row r="75" spans="2:15" x14ac:dyDescent="0.2">
      <c r="B75" s="4">
        <v>55</v>
      </c>
      <c r="C75" s="21">
        <v>50.745082399340951</v>
      </c>
      <c r="D75" s="21">
        <v>40.471561776386785</v>
      </c>
      <c r="E75" s="21">
        <v>35.299707326285713</v>
      </c>
      <c r="G75" s="13">
        <f>VLOOKUP(51,HistData,2)</f>
        <v>50.605071791789086</v>
      </c>
      <c r="H75" s="15">
        <f t="shared" si="6"/>
        <v>6.6050717917890864</v>
      </c>
      <c r="I75" s="15">
        <f t="shared" si="6"/>
        <v>2.6050717917890864</v>
      </c>
      <c r="J75" s="15">
        <f t="shared" si="6"/>
        <v>0</v>
      </c>
      <c r="K75" s="15">
        <f t="shared" si="7"/>
        <v>0</v>
      </c>
      <c r="L75" s="15">
        <f t="shared" si="7"/>
        <v>0</v>
      </c>
      <c r="M75" s="15">
        <f t="shared" si="7"/>
        <v>0</v>
      </c>
      <c r="N75" s="14">
        <f t="shared" si="2"/>
        <v>253025.35895894544</v>
      </c>
      <c r="O75" s="11">
        <f t="shared" si="3"/>
        <v>53010.597256375419</v>
      </c>
    </row>
    <row r="76" spans="2:15" x14ac:dyDescent="0.2">
      <c r="B76" s="4">
        <v>56</v>
      </c>
      <c r="C76" s="21">
        <v>50.899523748768374</v>
      </c>
      <c r="D76" s="21">
        <v>40.62492551640959</v>
      </c>
      <c r="E76" s="21">
        <v>35.355872866826253</v>
      </c>
      <c r="G76" s="13">
        <f>VLOOKUP(4,HistData,2)</f>
        <v>49.842601153200661</v>
      </c>
      <c r="H76" s="15">
        <f t="shared" si="6"/>
        <v>5.8426011532006612</v>
      </c>
      <c r="I76" s="15">
        <f t="shared" si="6"/>
        <v>1.8426011532006612</v>
      </c>
      <c r="J76" s="15">
        <f t="shared" si="6"/>
        <v>0</v>
      </c>
      <c r="K76" s="15">
        <f t="shared" si="7"/>
        <v>0</v>
      </c>
      <c r="L76" s="15">
        <f t="shared" si="7"/>
        <v>0</v>
      </c>
      <c r="M76" s="15">
        <f t="shared" si="7"/>
        <v>0</v>
      </c>
      <c r="N76" s="14">
        <f t="shared" si="2"/>
        <v>249213.00576600331</v>
      </c>
      <c r="O76" s="11">
        <f t="shared" si="3"/>
        <v>49198.244063433289</v>
      </c>
    </row>
    <row r="77" spans="2:15" x14ac:dyDescent="0.2">
      <c r="B77" s="4">
        <v>57</v>
      </c>
      <c r="C77" s="21">
        <v>50.812751561091723</v>
      </c>
      <c r="D77" s="21">
        <v>40.529982275955511</v>
      </c>
      <c r="E77" s="21">
        <v>35.349161457430277</v>
      </c>
      <c r="G77" s="13">
        <f>VLOOKUP(53,HistData,2)</f>
        <v>50.552966764847973</v>
      </c>
      <c r="H77" s="15">
        <f t="shared" si="6"/>
        <v>6.552966764847973</v>
      </c>
      <c r="I77" s="15">
        <f t="shared" si="6"/>
        <v>2.552966764847973</v>
      </c>
      <c r="J77" s="15">
        <f t="shared" si="6"/>
        <v>0</v>
      </c>
      <c r="K77" s="15">
        <f t="shared" si="7"/>
        <v>0</v>
      </c>
      <c r="L77" s="15">
        <f t="shared" si="7"/>
        <v>0</v>
      </c>
      <c r="M77" s="15">
        <f t="shared" si="7"/>
        <v>0</v>
      </c>
      <c r="N77" s="14">
        <f t="shared" si="2"/>
        <v>252764.83382423987</v>
      </c>
      <c r="O77" s="11">
        <f t="shared" si="3"/>
        <v>52750.072121669858</v>
      </c>
    </row>
    <row r="78" spans="2:15" x14ac:dyDescent="0.2">
      <c r="B78" s="4">
        <v>58</v>
      </c>
      <c r="C78" s="21">
        <v>50.90136694570711</v>
      </c>
      <c r="D78" s="21">
        <v>40.537782587967989</v>
      </c>
      <c r="E78" s="21">
        <v>35.492018600287423</v>
      </c>
      <c r="G78" s="13">
        <f>VLOOKUP(15,HistData,2)</f>
        <v>49.613431720183399</v>
      </c>
      <c r="H78" s="15">
        <f t="shared" si="6"/>
        <v>5.6134317201833994</v>
      </c>
      <c r="I78" s="15">
        <f t="shared" si="6"/>
        <v>1.6134317201833994</v>
      </c>
      <c r="J78" s="15">
        <f t="shared" si="6"/>
        <v>0</v>
      </c>
      <c r="K78" s="15">
        <f t="shared" si="7"/>
        <v>0</v>
      </c>
      <c r="L78" s="15">
        <f t="shared" si="7"/>
        <v>0</v>
      </c>
      <c r="M78" s="15">
        <f t="shared" si="7"/>
        <v>0</v>
      </c>
      <c r="N78" s="14">
        <f t="shared" si="2"/>
        <v>248067.158600917</v>
      </c>
      <c r="O78" s="11">
        <f t="shared" si="3"/>
        <v>48052.396898346982</v>
      </c>
    </row>
    <row r="79" spans="2:15" x14ac:dyDescent="0.2">
      <c r="B79" s="4">
        <v>59</v>
      </c>
      <c r="C79" s="21">
        <v>50.883833692986435</v>
      </c>
      <c r="D79" s="21">
        <v>40.372055906840004</v>
      </c>
      <c r="E79" s="21">
        <v>35.441495159231437</v>
      </c>
      <c r="G79" s="13">
        <f>VLOOKUP(4,HistData,2)</f>
        <v>49.842601153200661</v>
      </c>
      <c r="H79" s="15">
        <f t="shared" si="6"/>
        <v>5.8426011532006612</v>
      </c>
      <c r="I79" s="15">
        <f t="shared" si="6"/>
        <v>1.8426011532006612</v>
      </c>
      <c r="J79" s="15">
        <f t="shared" si="6"/>
        <v>0</v>
      </c>
      <c r="K79" s="15">
        <f t="shared" si="7"/>
        <v>0</v>
      </c>
      <c r="L79" s="15">
        <f t="shared" si="7"/>
        <v>0</v>
      </c>
      <c r="M79" s="15">
        <f t="shared" si="7"/>
        <v>0</v>
      </c>
      <c r="N79" s="14">
        <f t="shared" si="2"/>
        <v>249213.00576600331</v>
      </c>
      <c r="O79" s="11">
        <f t="shared" si="3"/>
        <v>49198.244063433289</v>
      </c>
    </row>
    <row r="80" spans="2:15" x14ac:dyDescent="0.2">
      <c r="B80" s="4">
        <v>60</v>
      </c>
      <c r="C80" s="21">
        <v>50.884741408568885</v>
      </c>
      <c r="D80" s="21">
        <v>40.374229819883482</v>
      </c>
      <c r="E80" s="21">
        <v>35.52965761589315</v>
      </c>
      <c r="G80" s="13">
        <f>VLOOKUP(47,HistData,2)</f>
        <v>50.292778823199455</v>
      </c>
      <c r="H80" s="15">
        <f t="shared" ref="H80:J99" si="8">MAX(FinStock-H$15, 0)</f>
        <v>6.2927788231994555</v>
      </c>
      <c r="I80" s="15">
        <f t="shared" si="8"/>
        <v>2.2927788231994555</v>
      </c>
      <c r="J80" s="15">
        <f t="shared" si="8"/>
        <v>0</v>
      </c>
      <c r="K80" s="15">
        <f t="shared" ref="K80:M99" si="9">MAX(K$15 - FinStock,0)</f>
        <v>0</v>
      </c>
      <c r="L80" s="15">
        <f t="shared" si="9"/>
        <v>0</v>
      </c>
      <c r="M80" s="15">
        <f t="shared" si="9"/>
        <v>0</v>
      </c>
      <c r="N80" s="14">
        <f t="shared" si="2"/>
        <v>251463.89411599727</v>
      </c>
      <c r="O80" s="11">
        <f t="shared" si="3"/>
        <v>51449.132413427258</v>
      </c>
    </row>
    <row r="81" spans="7:15" x14ac:dyDescent="0.2">
      <c r="G81" s="13">
        <f>VLOOKUP(3,HistData,2)</f>
        <v>49.86843352977931</v>
      </c>
      <c r="H81" s="15">
        <f t="shared" si="8"/>
        <v>5.8684335297793098</v>
      </c>
      <c r="I81" s="15">
        <f t="shared" si="8"/>
        <v>1.8684335297793098</v>
      </c>
      <c r="J81" s="15">
        <f t="shared" si="8"/>
        <v>0</v>
      </c>
      <c r="K81" s="15">
        <f t="shared" si="9"/>
        <v>0</v>
      </c>
      <c r="L81" s="15">
        <f t="shared" si="9"/>
        <v>0</v>
      </c>
      <c r="M81" s="15">
        <f t="shared" si="9"/>
        <v>0</v>
      </c>
      <c r="N81" s="14">
        <f t="shared" si="2"/>
        <v>249342.16764889655</v>
      </c>
      <c r="O81" s="11">
        <f t="shared" si="3"/>
        <v>49327.405946326529</v>
      </c>
    </row>
    <row r="82" spans="7:15" x14ac:dyDescent="0.2">
      <c r="G82" s="13">
        <f>VLOOKUP(9,HistData,2)</f>
        <v>49.652034636062211</v>
      </c>
      <c r="H82" s="15">
        <f t="shared" si="8"/>
        <v>5.6520346360622113</v>
      </c>
      <c r="I82" s="15">
        <f t="shared" si="8"/>
        <v>1.6520346360622113</v>
      </c>
      <c r="J82" s="15">
        <f t="shared" si="8"/>
        <v>0</v>
      </c>
      <c r="K82" s="15">
        <f t="shared" si="9"/>
        <v>0</v>
      </c>
      <c r="L82" s="15">
        <f t="shared" si="9"/>
        <v>0</v>
      </c>
      <c r="M82" s="15">
        <f t="shared" si="9"/>
        <v>0</v>
      </c>
      <c r="N82" s="14">
        <f t="shared" si="2"/>
        <v>248260.17318031105</v>
      </c>
      <c r="O82" s="11">
        <f t="shared" si="3"/>
        <v>48245.411477741029</v>
      </c>
    </row>
    <row r="83" spans="7:15" x14ac:dyDescent="0.2">
      <c r="G83" s="13">
        <f>VLOOKUP(40,HistData,2)</f>
        <v>49.82087197881701</v>
      </c>
      <c r="H83" s="15">
        <f t="shared" si="8"/>
        <v>5.82087197881701</v>
      </c>
      <c r="I83" s="15">
        <f t="shared" si="8"/>
        <v>1.82087197881701</v>
      </c>
      <c r="J83" s="15">
        <f t="shared" si="8"/>
        <v>0</v>
      </c>
      <c r="K83" s="15">
        <f t="shared" si="9"/>
        <v>0</v>
      </c>
      <c r="L83" s="15">
        <f t="shared" si="9"/>
        <v>0</v>
      </c>
      <c r="M83" s="15">
        <f t="shared" si="9"/>
        <v>0</v>
      </c>
      <c r="N83" s="14">
        <f t="shared" si="2"/>
        <v>249104.35989408506</v>
      </c>
      <c r="O83" s="11">
        <f t="shared" si="3"/>
        <v>49089.598191515048</v>
      </c>
    </row>
    <row r="84" spans="7:15" x14ac:dyDescent="0.2">
      <c r="G84" s="13">
        <f>VLOOKUP(16,HistData,2)</f>
        <v>49.634538731253507</v>
      </c>
      <c r="H84" s="15">
        <f t="shared" si="8"/>
        <v>5.6345387312535067</v>
      </c>
      <c r="I84" s="15">
        <f t="shared" si="8"/>
        <v>1.6345387312535067</v>
      </c>
      <c r="J84" s="15">
        <f t="shared" si="8"/>
        <v>0</v>
      </c>
      <c r="K84" s="15">
        <f t="shared" si="9"/>
        <v>0</v>
      </c>
      <c r="L84" s="15">
        <f t="shared" si="9"/>
        <v>0</v>
      </c>
      <c r="M84" s="15">
        <f t="shared" si="9"/>
        <v>0</v>
      </c>
      <c r="N84" s="14">
        <f t="shared" ref="N84:N147" si="10">SUMPRODUCT(H84:J84,CallDV)+SUMPRODUCT(K84:M84,PutDV)+Shares*FinStock</f>
        <v>248172.69365626754</v>
      </c>
      <c r="O84" s="11">
        <f t="shared" ref="O84:O147" si="11">N84-TotCost</f>
        <v>48157.931953697524</v>
      </c>
    </row>
    <row r="85" spans="7:15" x14ac:dyDescent="0.2">
      <c r="G85" s="13">
        <f>VLOOKUP(50,HistData,2)</f>
        <v>50.327005754053239</v>
      </c>
      <c r="H85" s="15">
        <f t="shared" si="8"/>
        <v>6.3270057540532392</v>
      </c>
      <c r="I85" s="15">
        <f t="shared" si="8"/>
        <v>2.3270057540532392</v>
      </c>
      <c r="J85" s="15">
        <f t="shared" si="8"/>
        <v>0</v>
      </c>
      <c r="K85" s="15">
        <f t="shared" si="9"/>
        <v>0</v>
      </c>
      <c r="L85" s="15">
        <f t="shared" si="9"/>
        <v>0</v>
      </c>
      <c r="M85" s="15">
        <f t="shared" si="9"/>
        <v>0</v>
      </c>
      <c r="N85" s="14">
        <f t="shared" si="10"/>
        <v>251635.02877026619</v>
      </c>
      <c r="O85" s="11">
        <f t="shared" si="11"/>
        <v>51620.267067696172</v>
      </c>
    </row>
    <row r="86" spans="7:15" x14ac:dyDescent="0.2">
      <c r="G86" s="13">
        <f>VLOOKUP(13,HistData,2)</f>
        <v>49.651501120239637</v>
      </c>
      <c r="H86" s="15">
        <f t="shared" si="8"/>
        <v>5.6515011202396366</v>
      </c>
      <c r="I86" s="15">
        <f t="shared" si="8"/>
        <v>1.6515011202396366</v>
      </c>
      <c r="J86" s="15">
        <f t="shared" si="8"/>
        <v>0</v>
      </c>
      <c r="K86" s="15">
        <f t="shared" si="9"/>
        <v>0</v>
      </c>
      <c r="L86" s="15">
        <f t="shared" si="9"/>
        <v>0</v>
      </c>
      <c r="M86" s="15">
        <f t="shared" si="9"/>
        <v>0</v>
      </c>
      <c r="N86" s="14">
        <f t="shared" si="10"/>
        <v>248257.50560119818</v>
      </c>
      <c r="O86" s="11">
        <f t="shared" si="11"/>
        <v>48242.743898628163</v>
      </c>
    </row>
    <row r="87" spans="7:15" x14ac:dyDescent="0.2">
      <c r="G87" s="13">
        <f>VLOOKUP(14,HistData,2)</f>
        <v>49.558213449006757</v>
      </c>
      <c r="H87" s="15">
        <f t="shared" si="8"/>
        <v>5.5582134490067574</v>
      </c>
      <c r="I87" s="15">
        <f t="shared" si="8"/>
        <v>1.5582134490067574</v>
      </c>
      <c r="J87" s="15">
        <f t="shared" si="8"/>
        <v>0</v>
      </c>
      <c r="K87" s="15">
        <f t="shared" si="9"/>
        <v>0</v>
      </c>
      <c r="L87" s="15">
        <f t="shared" si="9"/>
        <v>0</v>
      </c>
      <c r="M87" s="15">
        <f t="shared" si="9"/>
        <v>0</v>
      </c>
      <c r="N87" s="14">
        <f t="shared" si="10"/>
        <v>247791.06724503377</v>
      </c>
      <c r="O87" s="11">
        <f t="shared" si="11"/>
        <v>47776.305542463757</v>
      </c>
    </row>
    <row r="88" spans="7:15" x14ac:dyDescent="0.2">
      <c r="G88" s="13">
        <f>VLOOKUP(30,HistData,2)</f>
        <v>49.662801573915388</v>
      </c>
      <c r="H88" s="15">
        <f t="shared" si="8"/>
        <v>5.6628015739153881</v>
      </c>
      <c r="I88" s="15">
        <f t="shared" si="8"/>
        <v>1.6628015739153881</v>
      </c>
      <c r="J88" s="15">
        <f t="shared" si="8"/>
        <v>0</v>
      </c>
      <c r="K88" s="15">
        <f t="shared" si="9"/>
        <v>0</v>
      </c>
      <c r="L88" s="15">
        <f t="shared" si="9"/>
        <v>0</v>
      </c>
      <c r="M88" s="15">
        <f t="shared" si="9"/>
        <v>0</v>
      </c>
      <c r="N88" s="14">
        <f t="shared" si="10"/>
        <v>248314.00786957695</v>
      </c>
      <c r="O88" s="11">
        <f t="shared" si="11"/>
        <v>48299.246167006932</v>
      </c>
    </row>
    <row r="89" spans="7:15" x14ac:dyDescent="0.2">
      <c r="G89" s="13">
        <f>VLOOKUP(37,HistData,2)</f>
        <v>49.759326719946507</v>
      </c>
      <c r="H89" s="15">
        <f t="shared" si="8"/>
        <v>5.7593267199465075</v>
      </c>
      <c r="I89" s="15">
        <f t="shared" si="8"/>
        <v>1.7593267199465075</v>
      </c>
      <c r="J89" s="15">
        <f t="shared" si="8"/>
        <v>0</v>
      </c>
      <c r="K89" s="15">
        <f t="shared" si="9"/>
        <v>0</v>
      </c>
      <c r="L89" s="15">
        <f t="shared" si="9"/>
        <v>0</v>
      </c>
      <c r="M89" s="15">
        <f t="shared" si="9"/>
        <v>0</v>
      </c>
      <c r="N89" s="14">
        <f t="shared" si="10"/>
        <v>248796.63359973254</v>
      </c>
      <c r="O89" s="11">
        <f t="shared" si="11"/>
        <v>48781.87189716252</v>
      </c>
    </row>
    <row r="90" spans="7:15" x14ac:dyDescent="0.2">
      <c r="G90" s="13">
        <f>VLOOKUP(36,HistData,2)</f>
        <v>49.680664559359165</v>
      </c>
      <c r="H90" s="15">
        <f t="shared" si="8"/>
        <v>5.6806645593591654</v>
      </c>
      <c r="I90" s="15">
        <f t="shared" si="8"/>
        <v>1.6806645593591654</v>
      </c>
      <c r="J90" s="15">
        <f t="shared" si="8"/>
        <v>0</v>
      </c>
      <c r="K90" s="15">
        <f t="shared" si="9"/>
        <v>0</v>
      </c>
      <c r="L90" s="15">
        <f t="shared" si="9"/>
        <v>0</v>
      </c>
      <c r="M90" s="15">
        <f t="shared" si="9"/>
        <v>0</v>
      </c>
      <c r="N90" s="14">
        <f t="shared" si="10"/>
        <v>248403.32279679584</v>
      </c>
      <c r="O90" s="11">
        <f t="shared" si="11"/>
        <v>48388.561094225821</v>
      </c>
    </row>
    <row r="91" spans="7:15" x14ac:dyDescent="0.2">
      <c r="G91" s="13">
        <f>VLOOKUP(6,HistData,2)</f>
        <v>49.742891687303775</v>
      </c>
      <c r="H91" s="15">
        <f t="shared" si="8"/>
        <v>5.742891687303775</v>
      </c>
      <c r="I91" s="15">
        <f t="shared" si="8"/>
        <v>1.742891687303775</v>
      </c>
      <c r="J91" s="15">
        <f t="shared" si="8"/>
        <v>0</v>
      </c>
      <c r="K91" s="15">
        <f t="shared" si="9"/>
        <v>0</v>
      </c>
      <c r="L91" s="15">
        <f t="shared" si="9"/>
        <v>0</v>
      </c>
      <c r="M91" s="15">
        <f t="shared" si="9"/>
        <v>0</v>
      </c>
      <c r="N91" s="14">
        <f t="shared" si="10"/>
        <v>248714.45843651888</v>
      </c>
      <c r="O91" s="11">
        <f t="shared" si="11"/>
        <v>48699.696733948862</v>
      </c>
    </row>
    <row r="92" spans="7:15" x14ac:dyDescent="0.2">
      <c r="G92" s="13">
        <f>VLOOKUP(56,HistData,2)</f>
        <v>50.899523748768374</v>
      </c>
      <c r="H92" s="15">
        <f t="shared" si="8"/>
        <v>6.8995237487683738</v>
      </c>
      <c r="I92" s="15">
        <f t="shared" si="8"/>
        <v>2.8995237487683738</v>
      </c>
      <c r="J92" s="15">
        <f t="shared" si="8"/>
        <v>0</v>
      </c>
      <c r="K92" s="15">
        <f t="shared" si="9"/>
        <v>0</v>
      </c>
      <c r="L92" s="15">
        <f t="shared" si="9"/>
        <v>0</v>
      </c>
      <c r="M92" s="15">
        <f t="shared" si="9"/>
        <v>0</v>
      </c>
      <c r="N92" s="14">
        <f t="shared" si="10"/>
        <v>254497.61874384186</v>
      </c>
      <c r="O92" s="11">
        <f t="shared" si="11"/>
        <v>54482.85704127184</v>
      </c>
    </row>
    <row r="93" spans="7:15" x14ac:dyDescent="0.2">
      <c r="G93" s="13">
        <f>VLOOKUP(23,HistData,2)</f>
        <v>49.905222000624477</v>
      </c>
      <c r="H93" s="15">
        <f t="shared" si="8"/>
        <v>5.9052220006244767</v>
      </c>
      <c r="I93" s="15">
        <f t="shared" si="8"/>
        <v>1.9052220006244767</v>
      </c>
      <c r="J93" s="15">
        <f t="shared" si="8"/>
        <v>0</v>
      </c>
      <c r="K93" s="15">
        <f t="shared" si="9"/>
        <v>0</v>
      </c>
      <c r="L93" s="15">
        <f t="shared" si="9"/>
        <v>0</v>
      </c>
      <c r="M93" s="15">
        <f t="shared" si="9"/>
        <v>0</v>
      </c>
      <c r="N93" s="14">
        <f t="shared" si="10"/>
        <v>249526.11000312239</v>
      </c>
      <c r="O93" s="11">
        <f t="shared" si="11"/>
        <v>49511.348300552374</v>
      </c>
    </row>
    <row r="94" spans="7:15" x14ac:dyDescent="0.2">
      <c r="G94" s="13">
        <f>VLOOKUP(21,HistData,2)</f>
        <v>49.930124724191259</v>
      </c>
      <c r="H94" s="15">
        <f t="shared" si="8"/>
        <v>5.9301247241912591</v>
      </c>
      <c r="I94" s="15">
        <f t="shared" si="8"/>
        <v>1.9301247241912591</v>
      </c>
      <c r="J94" s="15">
        <f t="shared" si="8"/>
        <v>0</v>
      </c>
      <c r="K94" s="15">
        <f t="shared" si="9"/>
        <v>0</v>
      </c>
      <c r="L94" s="15">
        <f t="shared" si="9"/>
        <v>0</v>
      </c>
      <c r="M94" s="15">
        <f t="shared" si="9"/>
        <v>0</v>
      </c>
      <c r="N94" s="14">
        <f t="shared" si="10"/>
        <v>249650.62362095629</v>
      </c>
      <c r="O94" s="11">
        <f t="shared" si="11"/>
        <v>49635.861918386276</v>
      </c>
    </row>
    <row r="95" spans="7:15" x14ac:dyDescent="0.2">
      <c r="G95" s="13">
        <f>VLOOKUP(3,HistData,2)</f>
        <v>49.86843352977931</v>
      </c>
      <c r="H95" s="15">
        <f t="shared" si="8"/>
        <v>5.8684335297793098</v>
      </c>
      <c r="I95" s="15">
        <f t="shared" si="8"/>
        <v>1.8684335297793098</v>
      </c>
      <c r="J95" s="15">
        <f t="shared" si="8"/>
        <v>0</v>
      </c>
      <c r="K95" s="15">
        <f t="shared" si="9"/>
        <v>0</v>
      </c>
      <c r="L95" s="15">
        <f t="shared" si="9"/>
        <v>0</v>
      </c>
      <c r="M95" s="15">
        <f t="shared" si="9"/>
        <v>0</v>
      </c>
      <c r="N95" s="14">
        <f t="shared" si="10"/>
        <v>249342.16764889655</v>
      </c>
      <c r="O95" s="11">
        <f t="shared" si="11"/>
        <v>49327.405946326529</v>
      </c>
    </row>
    <row r="96" spans="7:15" x14ac:dyDescent="0.2">
      <c r="G96" s="13">
        <f>VLOOKUP(53,HistData,2)</f>
        <v>50.552966764847973</v>
      </c>
      <c r="H96" s="15">
        <f t="shared" si="8"/>
        <v>6.552966764847973</v>
      </c>
      <c r="I96" s="15">
        <f t="shared" si="8"/>
        <v>2.552966764847973</v>
      </c>
      <c r="J96" s="15">
        <f t="shared" si="8"/>
        <v>0</v>
      </c>
      <c r="K96" s="15">
        <f t="shared" si="9"/>
        <v>0</v>
      </c>
      <c r="L96" s="15">
        <f t="shared" si="9"/>
        <v>0</v>
      </c>
      <c r="M96" s="15">
        <f t="shared" si="9"/>
        <v>0</v>
      </c>
      <c r="N96" s="14">
        <f t="shared" si="10"/>
        <v>252764.83382423987</v>
      </c>
      <c r="O96" s="11">
        <f t="shared" si="11"/>
        <v>52750.072121669858</v>
      </c>
    </row>
    <row r="97" spans="7:15" x14ac:dyDescent="0.2">
      <c r="G97" s="13">
        <f>VLOOKUP(30,HistData,2)</f>
        <v>49.662801573915388</v>
      </c>
      <c r="H97" s="15">
        <f t="shared" si="8"/>
        <v>5.6628015739153881</v>
      </c>
      <c r="I97" s="15">
        <f t="shared" si="8"/>
        <v>1.6628015739153881</v>
      </c>
      <c r="J97" s="15">
        <f t="shared" si="8"/>
        <v>0</v>
      </c>
      <c r="K97" s="15">
        <f t="shared" si="9"/>
        <v>0</v>
      </c>
      <c r="L97" s="15">
        <f t="shared" si="9"/>
        <v>0</v>
      </c>
      <c r="M97" s="15">
        <f t="shared" si="9"/>
        <v>0</v>
      </c>
      <c r="N97" s="14">
        <f t="shared" si="10"/>
        <v>248314.00786957695</v>
      </c>
      <c r="O97" s="11">
        <f t="shared" si="11"/>
        <v>48299.246167006932</v>
      </c>
    </row>
    <row r="98" spans="7:15" x14ac:dyDescent="0.2">
      <c r="G98" s="13">
        <f>VLOOKUP(25,HistData,2)</f>
        <v>49.769138344987745</v>
      </c>
      <c r="H98" s="15">
        <f t="shared" si="8"/>
        <v>5.7691383449877449</v>
      </c>
      <c r="I98" s="15">
        <f t="shared" si="8"/>
        <v>1.7691383449877449</v>
      </c>
      <c r="J98" s="15">
        <f t="shared" si="8"/>
        <v>0</v>
      </c>
      <c r="K98" s="15">
        <f t="shared" si="9"/>
        <v>0</v>
      </c>
      <c r="L98" s="15">
        <f t="shared" si="9"/>
        <v>0</v>
      </c>
      <c r="M98" s="15">
        <f t="shared" si="9"/>
        <v>0</v>
      </c>
      <c r="N98" s="14">
        <f t="shared" si="10"/>
        <v>248845.69172493872</v>
      </c>
      <c r="O98" s="11">
        <f t="shared" si="11"/>
        <v>48830.930022368702</v>
      </c>
    </row>
    <row r="99" spans="7:15" x14ac:dyDescent="0.2">
      <c r="G99" s="13">
        <f>VLOOKUP(55,HistData,2)</f>
        <v>50.745082399340951</v>
      </c>
      <c r="H99" s="15">
        <f t="shared" si="8"/>
        <v>6.7450823993409514</v>
      </c>
      <c r="I99" s="15">
        <f t="shared" si="8"/>
        <v>2.7450823993409514</v>
      </c>
      <c r="J99" s="15">
        <f t="shared" si="8"/>
        <v>0</v>
      </c>
      <c r="K99" s="15">
        <f t="shared" si="9"/>
        <v>0</v>
      </c>
      <c r="L99" s="15">
        <f t="shared" si="9"/>
        <v>0</v>
      </c>
      <c r="M99" s="15">
        <f t="shared" si="9"/>
        <v>0</v>
      </c>
      <c r="N99" s="14">
        <f t="shared" si="10"/>
        <v>253725.41199670476</v>
      </c>
      <c r="O99" s="11">
        <f t="shared" si="11"/>
        <v>53710.650294134743</v>
      </c>
    </row>
    <row r="100" spans="7:15" x14ac:dyDescent="0.2">
      <c r="G100" s="13">
        <f>VLOOKUP(15,HistData,2)</f>
        <v>49.613431720183399</v>
      </c>
      <c r="H100" s="15">
        <f t="shared" ref="H100:J119" si="12">MAX(FinStock-H$15, 0)</f>
        <v>5.6134317201833994</v>
      </c>
      <c r="I100" s="15">
        <f t="shared" si="12"/>
        <v>1.6134317201833994</v>
      </c>
      <c r="J100" s="15">
        <f t="shared" si="12"/>
        <v>0</v>
      </c>
      <c r="K100" s="15">
        <f t="shared" ref="K100:M119" si="13">MAX(K$15 - FinStock,0)</f>
        <v>0</v>
      </c>
      <c r="L100" s="15">
        <f t="shared" si="13"/>
        <v>0</v>
      </c>
      <c r="M100" s="15">
        <f t="shared" si="13"/>
        <v>0</v>
      </c>
      <c r="N100" s="14">
        <f t="shared" si="10"/>
        <v>248067.158600917</v>
      </c>
      <c r="O100" s="11">
        <f t="shared" si="11"/>
        <v>48052.396898346982</v>
      </c>
    </row>
    <row r="101" spans="7:15" x14ac:dyDescent="0.2">
      <c r="G101" s="13">
        <f>VLOOKUP(33,HistData,2)</f>
        <v>49.696501102020065</v>
      </c>
      <c r="H101" s="15">
        <f t="shared" si="12"/>
        <v>5.6965011020200649</v>
      </c>
      <c r="I101" s="15">
        <f t="shared" si="12"/>
        <v>1.6965011020200649</v>
      </c>
      <c r="J101" s="15">
        <f t="shared" si="12"/>
        <v>0</v>
      </c>
      <c r="K101" s="15">
        <f t="shared" si="13"/>
        <v>0</v>
      </c>
      <c r="L101" s="15">
        <f t="shared" si="13"/>
        <v>0</v>
      </c>
      <c r="M101" s="15">
        <f t="shared" si="13"/>
        <v>0</v>
      </c>
      <c r="N101" s="14">
        <f t="shared" si="10"/>
        <v>248482.50551010034</v>
      </c>
      <c r="O101" s="11">
        <f t="shared" si="11"/>
        <v>48467.743807530322</v>
      </c>
    </row>
    <row r="102" spans="7:15" x14ac:dyDescent="0.2">
      <c r="G102" s="13">
        <f>VLOOKUP(3,HistData,2)</f>
        <v>49.86843352977931</v>
      </c>
      <c r="H102" s="15">
        <f t="shared" si="12"/>
        <v>5.8684335297793098</v>
      </c>
      <c r="I102" s="15">
        <f t="shared" si="12"/>
        <v>1.8684335297793098</v>
      </c>
      <c r="J102" s="15">
        <f t="shared" si="12"/>
        <v>0</v>
      </c>
      <c r="K102" s="15">
        <f t="shared" si="13"/>
        <v>0</v>
      </c>
      <c r="L102" s="15">
        <f t="shared" si="13"/>
        <v>0</v>
      </c>
      <c r="M102" s="15">
        <f t="shared" si="13"/>
        <v>0</v>
      </c>
      <c r="N102" s="14">
        <f t="shared" si="10"/>
        <v>249342.16764889655</v>
      </c>
      <c r="O102" s="11">
        <f t="shared" si="11"/>
        <v>49327.405946326529</v>
      </c>
    </row>
    <row r="103" spans="7:15" x14ac:dyDescent="0.2">
      <c r="G103" s="13">
        <f>VLOOKUP(49,HistData,2)</f>
        <v>50.312611954459221</v>
      </c>
      <c r="H103" s="15">
        <f t="shared" si="12"/>
        <v>6.3126119544592214</v>
      </c>
      <c r="I103" s="15">
        <f t="shared" si="12"/>
        <v>2.3126119544592214</v>
      </c>
      <c r="J103" s="15">
        <f t="shared" si="12"/>
        <v>0</v>
      </c>
      <c r="K103" s="15">
        <f t="shared" si="13"/>
        <v>0</v>
      </c>
      <c r="L103" s="15">
        <f t="shared" si="13"/>
        <v>0</v>
      </c>
      <c r="M103" s="15">
        <f t="shared" si="13"/>
        <v>0</v>
      </c>
      <c r="N103" s="14">
        <f t="shared" si="10"/>
        <v>251563.05977229611</v>
      </c>
      <c r="O103" s="11">
        <f t="shared" si="11"/>
        <v>51548.298069726094</v>
      </c>
    </row>
    <row r="104" spans="7:15" x14ac:dyDescent="0.2">
      <c r="G104" s="13">
        <f>VLOOKUP(28,HistData,2)</f>
        <v>49.817453286228378</v>
      </c>
      <c r="H104" s="15">
        <f t="shared" si="12"/>
        <v>5.8174532862283783</v>
      </c>
      <c r="I104" s="15">
        <f t="shared" si="12"/>
        <v>1.8174532862283783</v>
      </c>
      <c r="J104" s="15">
        <f t="shared" si="12"/>
        <v>0</v>
      </c>
      <c r="K104" s="15">
        <f t="shared" si="13"/>
        <v>0</v>
      </c>
      <c r="L104" s="15">
        <f t="shared" si="13"/>
        <v>0</v>
      </c>
      <c r="M104" s="15">
        <f t="shared" si="13"/>
        <v>0</v>
      </c>
      <c r="N104" s="14">
        <f t="shared" si="10"/>
        <v>249087.26643114188</v>
      </c>
      <c r="O104" s="11">
        <f t="shared" si="11"/>
        <v>49072.504728571861</v>
      </c>
    </row>
    <row r="105" spans="7:15" x14ac:dyDescent="0.2">
      <c r="G105" s="13">
        <f>VLOOKUP(33,HistData,2)</f>
        <v>49.696501102020065</v>
      </c>
      <c r="H105" s="15">
        <f t="shared" si="12"/>
        <v>5.6965011020200649</v>
      </c>
      <c r="I105" s="15">
        <f t="shared" si="12"/>
        <v>1.6965011020200649</v>
      </c>
      <c r="J105" s="15">
        <f t="shared" si="12"/>
        <v>0</v>
      </c>
      <c r="K105" s="15">
        <f t="shared" si="13"/>
        <v>0</v>
      </c>
      <c r="L105" s="15">
        <f t="shared" si="13"/>
        <v>0</v>
      </c>
      <c r="M105" s="15">
        <f t="shared" si="13"/>
        <v>0</v>
      </c>
      <c r="N105" s="14">
        <f t="shared" si="10"/>
        <v>248482.50551010034</v>
      </c>
      <c r="O105" s="11">
        <f t="shared" si="11"/>
        <v>48467.743807530322</v>
      </c>
    </row>
    <row r="106" spans="7:15" x14ac:dyDescent="0.2">
      <c r="G106" s="13">
        <f>VLOOKUP(23,HistData,2)</f>
        <v>49.905222000624477</v>
      </c>
      <c r="H106" s="15">
        <f t="shared" si="12"/>
        <v>5.9052220006244767</v>
      </c>
      <c r="I106" s="15">
        <f t="shared" si="12"/>
        <v>1.9052220006244767</v>
      </c>
      <c r="J106" s="15">
        <f t="shared" si="12"/>
        <v>0</v>
      </c>
      <c r="K106" s="15">
        <f t="shared" si="13"/>
        <v>0</v>
      </c>
      <c r="L106" s="15">
        <f t="shared" si="13"/>
        <v>0</v>
      </c>
      <c r="M106" s="15">
        <f t="shared" si="13"/>
        <v>0</v>
      </c>
      <c r="N106" s="14">
        <f t="shared" si="10"/>
        <v>249526.11000312239</v>
      </c>
      <c r="O106" s="11">
        <f t="shared" si="11"/>
        <v>49511.348300552374</v>
      </c>
    </row>
    <row r="107" spans="7:15" x14ac:dyDescent="0.2">
      <c r="G107" s="13">
        <f>VLOOKUP(9,HistData,2)</f>
        <v>49.652034636062211</v>
      </c>
      <c r="H107" s="15">
        <f t="shared" si="12"/>
        <v>5.6520346360622113</v>
      </c>
      <c r="I107" s="15">
        <f t="shared" si="12"/>
        <v>1.6520346360622113</v>
      </c>
      <c r="J107" s="15">
        <f t="shared" si="12"/>
        <v>0</v>
      </c>
      <c r="K107" s="15">
        <f t="shared" si="13"/>
        <v>0</v>
      </c>
      <c r="L107" s="15">
        <f t="shared" si="13"/>
        <v>0</v>
      </c>
      <c r="M107" s="15">
        <f t="shared" si="13"/>
        <v>0</v>
      </c>
      <c r="N107" s="14">
        <f t="shared" si="10"/>
        <v>248260.17318031105</v>
      </c>
      <c r="O107" s="11">
        <f t="shared" si="11"/>
        <v>48245.411477741029</v>
      </c>
    </row>
    <row r="108" spans="7:15" x14ac:dyDescent="0.2">
      <c r="G108" s="13">
        <f>VLOOKUP(44,HistData,2)</f>
        <v>50.04162503359521</v>
      </c>
      <c r="H108" s="15">
        <f t="shared" si="12"/>
        <v>6.04162503359521</v>
      </c>
      <c r="I108" s="15">
        <f t="shared" si="12"/>
        <v>2.04162503359521</v>
      </c>
      <c r="J108" s="15">
        <f t="shared" si="12"/>
        <v>0</v>
      </c>
      <c r="K108" s="15">
        <f t="shared" si="13"/>
        <v>0</v>
      </c>
      <c r="L108" s="15">
        <f t="shared" si="13"/>
        <v>0</v>
      </c>
      <c r="M108" s="15">
        <f t="shared" si="13"/>
        <v>0</v>
      </c>
      <c r="N108" s="14">
        <f t="shared" si="10"/>
        <v>250208.12516797605</v>
      </c>
      <c r="O108" s="11">
        <f t="shared" si="11"/>
        <v>50193.36346540603</v>
      </c>
    </row>
    <row r="109" spans="7:15" x14ac:dyDescent="0.2">
      <c r="G109" s="13">
        <f>VLOOKUP(13,HistData,2)</f>
        <v>49.651501120239637</v>
      </c>
      <c r="H109" s="15">
        <f t="shared" si="12"/>
        <v>5.6515011202396366</v>
      </c>
      <c r="I109" s="15">
        <f t="shared" si="12"/>
        <v>1.6515011202396366</v>
      </c>
      <c r="J109" s="15">
        <f t="shared" si="12"/>
        <v>0</v>
      </c>
      <c r="K109" s="15">
        <f t="shared" si="13"/>
        <v>0</v>
      </c>
      <c r="L109" s="15">
        <f t="shared" si="13"/>
        <v>0</v>
      </c>
      <c r="M109" s="15">
        <f t="shared" si="13"/>
        <v>0</v>
      </c>
      <c r="N109" s="14">
        <f t="shared" si="10"/>
        <v>248257.50560119818</v>
      </c>
      <c r="O109" s="11">
        <f t="shared" si="11"/>
        <v>48242.743898628163</v>
      </c>
    </row>
    <row r="110" spans="7:15" x14ac:dyDescent="0.2">
      <c r="G110" s="13">
        <f>VLOOKUP(13,HistData,2)</f>
        <v>49.651501120239637</v>
      </c>
      <c r="H110" s="15">
        <f t="shared" si="12"/>
        <v>5.6515011202396366</v>
      </c>
      <c r="I110" s="15">
        <f t="shared" si="12"/>
        <v>1.6515011202396366</v>
      </c>
      <c r="J110" s="15">
        <f t="shared" si="12"/>
        <v>0</v>
      </c>
      <c r="K110" s="15">
        <f t="shared" si="13"/>
        <v>0</v>
      </c>
      <c r="L110" s="15">
        <f t="shared" si="13"/>
        <v>0</v>
      </c>
      <c r="M110" s="15">
        <f t="shared" si="13"/>
        <v>0</v>
      </c>
      <c r="N110" s="14">
        <f t="shared" si="10"/>
        <v>248257.50560119818</v>
      </c>
      <c r="O110" s="11">
        <f t="shared" si="11"/>
        <v>48242.743898628163</v>
      </c>
    </row>
    <row r="111" spans="7:15" x14ac:dyDescent="0.2">
      <c r="G111" s="13">
        <f>VLOOKUP(20,HistData,2)</f>
        <v>50.174112176265155</v>
      </c>
      <c r="H111" s="15">
        <f t="shared" si="12"/>
        <v>6.1741121762651545</v>
      </c>
      <c r="I111" s="15">
        <f t="shared" si="12"/>
        <v>2.1741121762651545</v>
      </c>
      <c r="J111" s="15">
        <f t="shared" si="12"/>
        <v>0</v>
      </c>
      <c r="K111" s="15">
        <f t="shared" si="13"/>
        <v>0</v>
      </c>
      <c r="L111" s="15">
        <f t="shared" si="13"/>
        <v>0</v>
      </c>
      <c r="M111" s="15">
        <f t="shared" si="13"/>
        <v>0</v>
      </c>
      <c r="N111" s="14">
        <f t="shared" si="10"/>
        <v>250870.56088132577</v>
      </c>
      <c r="O111" s="11">
        <f t="shared" si="11"/>
        <v>50855.799178755755</v>
      </c>
    </row>
    <row r="112" spans="7:15" x14ac:dyDescent="0.2">
      <c r="G112" s="13">
        <f>VLOOKUP(26,HistData,2)</f>
        <v>49.641763344987744</v>
      </c>
      <c r="H112" s="15">
        <f t="shared" si="12"/>
        <v>5.6417633449877442</v>
      </c>
      <c r="I112" s="15">
        <f t="shared" si="12"/>
        <v>1.6417633449877442</v>
      </c>
      <c r="J112" s="15">
        <f t="shared" si="12"/>
        <v>0</v>
      </c>
      <c r="K112" s="15">
        <f t="shared" si="13"/>
        <v>0</v>
      </c>
      <c r="L112" s="15">
        <f t="shared" si="13"/>
        <v>0</v>
      </c>
      <c r="M112" s="15">
        <f t="shared" si="13"/>
        <v>0</v>
      </c>
      <c r="N112" s="14">
        <f t="shared" si="10"/>
        <v>248208.81672493872</v>
      </c>
      <c r="O112" s="11">
        <f t="shared" si="11"/>
        <v>48194.055022368702</v>
      </c>
    </row>
    <row r="113" spans="7:15" x14ac:dyDescent="0.2">
      <c r="G113" s="13">
        <f>VLOOKUP(44,HistData,2)</f>
        <v>50.04162503359521</v>
      </c>
      <c r="H113" s="15">
        <f t="shared" si="12"/>
        <v>6.04162503359521</v>
      </c>
      <c r="I113" s="15">
        <f t="shared" si="12"/>
        <v>2.04162503359521</v>
      </c>
      <c r="J113" s="15">
        <f t="shared" si="12"/>
        <v>0</v>
      </c>
      <c r="K113" s="15">
        <f t="shared" si="13"/>
        <v>0</v>
      </c>
      <c r="L113" s="15">
        <f t="shared" si="13"/>
        <v>0</v>
      </c>
      <c r="M113" s="15">
        <f t="shared" si="13"/>
        <v>0</v>
      </c>
      <c r="N113" s="14">
        <f t="shared" si="10"/>
        <v>250208.12516797605</v>
      </c>
      <c r="O113" s="11">
        <f t="shared" si="11"/>
        <v>50193.36346540603</v>
      </c>
    </row>
    <row r="114" spans="7:15" x14ac:dyDescent="0.2">
      <c r="G114" s="13">
        <f>VLOOKUP(7,HistData,2)</f>
        <v>49.65860350648444</v>
      </c>
      <c r="H114" s="15">
        <f t="shared" si="12"/>
        <v>5.6586035064844395</v>
      </c>
      <c r="I114" s="15">
        <f t="shared" si="12"/>
        <v>1.6586035064844395</v>
      </c>
      <c r="J114" s="15">
        <f t="shared" si="12"/>
        <v>0</v>
      </c>
      <c r="K114" s="15">
        <f t="shared" si="13"/>
        <v>0</v>
      </c>
      <c r="L114" s="15">
        <f t="shared" si="13"/>
        <v>0</v>
      </c>
      <c r="M114" s="15">
        <f t="shared" si="13"/>
        <v>0</v>
      </c>
      <c r="N114" s="14">
        <f t="shared" si="10"/>
        <v>248293.01753242221</v>
      </c>
      <c r="O114" s="11">
        <f t="shared" si="11"/>
        <v>48278.255829852191</v>
      </c>
    </row>
    <row r="115" spans="7:15" x14ac:dyDescent="0.2">
      <c r="G115" s="13">
        <f>VLOOKUP(26,HistData,2)</f>
        <v>49.641763344987744</v>
      </c>
      <c r="H115" s="15">
        <f t="shared" si="12"/>
        <v>5.6417633449877442</v>
      </c>
      <c r="I115" s="15">
        <f t="shared" si="12"/>
        <v>1.6417633449877442</v>
      </c>
      <c r="J115" s="15">
        <f t="shared" si="12"/>
        <v>0</v>
      </c>
      <c r="K115" s="15">
        <f t="shared" si="13"/>
        <v>0</v>
      </c>
      <c r="L115" s="15">
        <f t="shared" si="13"/>
        <v>0</v>
      </c>
      <c r="M115" s="15">
        <f t="shared" si="13"/>
        <v>0</v>
      </c>
      <c r="N115" s="14">
        <f t="shared" si="10"/>
        <v>248208.81672493872</v>
      </c>
      <c r="O115" s="11">
        <f t="shared" si="11"/>
        <v>48194.055022368702</v>
      </c>
    </row>
    <row r="116" spans="7:15" x14ac:dyDescent="0.2">
      <c r="G116" s="13">
        <f>VLOOKUP(49,HistData,2)</f>
        <v>50.312611954459221</v>
      </c>
      <c r="H116" s="15">
        <f t="shared" si="12"/>
        <v>6.3126119544592214</v>
      </c>
      <c r="I116" s="15">
        <f t="shared" si="12"/>
        <v>2.3126119544592214</v>
      </c>
      <c r="J116" s="15">
        <f t="shared" si="12"/>
        <v>0</v>
      </c>
      <c r="K116" s="15">
        <f t="shared" si="13"/>
        <v>0</v>
      </c>
      <c r="L116" s="15">
        <f t="shared" si="13"/>
        <v>0</v>
      </c>
      <c r="M116" s="15">
        <f t="shared" si="13"/>
        <v>0</v>
      </c>
      <c r="N116" s="14">
        <f t="shared" si="10"/>
        <v>251563.05977229611</v>
      </c>
      <c r="O116" s="11">
        <f t="shared" si="11"/>
        <v>51548.298069726094</v>
      </c>
    </row>
    <row r="117" spans="7:15" x14ac:dyDescent="0.2">
      <c r="G117" s="13">
        <f>VLOOKUP(34,HistData,2)</f>
        <v>49.680187359582725</v>
      </c>
      <c r="H117" s="15">
        <f t="shared" si="12"/>
        <v>5.6801873595827246</v>
      </c>
      <c r="I117" s="15">
        <f t="shared" si="12"/>
        <v>1.6801873595827246</v>
      </c>
      <c r="J117" s="15">
        <f t="shared" si="12"/>
        <v>0</v>
      </c>
      <c r="K117" s="15">
        <f t="shared" si="13"/>
        <v>0</v>
      </c>
      <c r="L117" s="15">
        <f t="shared" si="13"/>
        <v>0</v>
      </c>
      <c r="M117" s="15">
        <f t="shared" si="13"/>
        <v>0</v>
      </c>
      <c r="N117" s="14">
        <f t="shared" si="10"/>
        <v>248400.93679791363</v>
      </c>
      <c r="O117" s="11">
        <f t="shared" si="11"/>
        <v>48386.175095343613</v>
      </c>
    </row>
    <row r="118" spans="7:15" x14ac:dyDescent="0.2">
      <c r="G118" s="13">
        <f>VLOOKUP(46,HistData,2)</f>
        <v>50.330758107226352</v>
      </c>
      <c r="H118" s="15">
        <f t="shared" si="12"/>
        <v>6.3307581072263517</v>
      </c>
      <c r="I118" s="15">
        <f t="shared" si="12"/>
        <v>2.3307581072263517</v>
      </c>
      <c r="J118" s="15">
        <f t="shared" si="12"/>
        <v>0</v>
      </c>
      <c r="K118" s="15">
        <f t="shared" si="13"/>
        <v>0</v>
      </c>
      <c r="L118" s="15">
        <f t="shared" si="13"/>
        <v>0</v>
      </c>
      <c r="M118" s="15">
        <f t="shared" si="13"/>
        <v>0</v>
      </c>
      <c r="N118" s="14">
        <f t="shared" si="10"/>
        <v>251653.79053613177</v>
      </c>
      <c r="O118" s="11">
        <f t="shared" si="11"/>
        <v>51639.028833561752</v>
      </c>
    </row>
    <row r="119" spans="7:15" x14ac:dyDescent="0.2">
      <c r="G119" s="13">
        <f>VLOOKUP(18,HistData,2)</f>
        <v>49.800288395772469</v>
      </c>
      <c r="H119" s="15">
        <f t="shared" si="12"/>
        <v>5.8002883957724691</v>
      </c>
      <c r="I119" s="15">
        <f t="shared" si="12"/>
        <v>1.8002883957724691</v>
      </c>
      <c r="J119" s="15">
        <f t="shared" si="12"/>
        <v>0</v>
      </c>
      <c r="K119" s="15">
        <f t="shared" si="13"/>
        <v>0</v>
      </c>
      <c r="L119" s="15">
        <f t="shared" si="13"/>
        <v>0</v>
      </c>
      <c r="M119" s="15">
        <f t="shared" si="13"/>
        <v>0</v>
      </c>
      <c r="N119" s="14">
        <f t="shared" si="10"/>
        <v>249001.44197886233</v>
      </c>
      <c r="O119" s="11">
        <f t="shared" si="11"/>
        <v>48986.680276292318</v>
      </c>
    </row>
    <row r="120" spans="7:15" x14ac:dyDescent="0.2">
      <c r="G120" s="13">
        <f>VLOOKUP(5,HistData,2)</f>
        <v>49.709124117883135</v>
      </c>
      <c r="H120" s="15">
        <f t="shared" ref="H120:J139" si="14">MAX(FinStock-H$15, 0)</f>
        <v>5.7091241178831353</v>
      </c>
      <c r="I120" s="15">
        <f t="shared" si="14"/>
        <v>1.7091241178831353</v>
      </c>
      <c r="J120" s="15">
        <f t="shared" si="14"/>
        <v>0</v>
      </c>
      <c r="K120" s="15">
        <f t="shared" ref="K120:M139" si="15">MAX(K$15 - FinStock,0)</f>
        <v>0</v>
      </c>
      <c r="L120" s="15">
        <f t="shared" si="15"/>
        <v>0</v>
      </c>
      <c r="M120" s="15">
        <f t="shared" si="15"/>
        <v>0</v>
      </c>
      <c r="N120" s="14">
        <f t="shared" si="10"/>
        <v>248545.62058941569</v>
      </c>
      <c r="O120" s="11">
        <f t="shared" si="11"/>
        <v>48530.858886845672</v>
      </c>
    </row>
    <row r="121" spans="7:15" x14ac:dyDescent="0.2">
      <c r="G121" s="13">
        <f>VLOOKUP(37,HistData,2)</f>
        <v>49.759326719946507</v>
      </c>
      <c r="H121" s="15">
        <f t="shared" si="14"/>
        <v>5.7593267199465075</v>
      </c>
      <c r="I121" s="15">
        <f t="shared" si="14"/>
        <v>1.7593267199465075</v>
      </c>
      <c r="J121" s="15">
        <f t="shared" si="14"/>
        <v>0</v>
      </c>
      <c r="K121" s="15">
        <f t="shared" si="15"/>
        <v>0</v>
      </c>
      <c r="L121" s="15">
        <f t="shared" si="15"/>
        <v>0</v>
      </c>
      <c r="M121" s="15">
        <f t="shared" si="15"/>
        <v>0</v>
      </c>
      <c r="N121" s="14">
        <f t="shared" si="10"/>
        <v>248796.63359973254</v>
      </c>
      <c r="O121" s="11">
        <f t="shared" si="11"/>
        <v>48781.87189716252</v>
      </c>
    </row>
    <row r="122" spans="7:15" x14ac:dyDescent="0.2">
      <c r="G122" s="13">
        <f>VLOOKUP(30,HistData,2)</f>
        <v>49.662801573915388</v>
      </c>
      <c r="H122" s="15">
        <f t="shared" si="14"/>
        <v>5.6628015739153881</v>
      </c>
      <c r="I122" s="15">
        <f t="shared" si="14"/>
        <v>1.6628015739153881</v>
      </c>
      <c r="J122" s="15">
        <f t="shared" si="14"/>
        <v>0</v>
      </c>
      <c r="K122" s="15">
        <f t="shared" si="15"/>
        <v>0</v>
      </c>
      <c r="L122" s="15">
        <f t="shared" si="15"/>
        <v>0</v>
      </c>
      <c r="M122" s="15">
        <f t="shared" si="15"/>
        <v>0</v>
      </c>
      <c r="N122" s="14">
        <f t="shared" si="10"/>
        <v>248314.00786957695</v>
      </c>
      <c r="O122" s="11">
        <f t="shared" si="11"/>
        <v>48299.246167006932</v>
      </c>
    </row>
    <row r="123" spans="7:15" x14ac:dyDescent="0.2">
      <c r="G123" s="13">
        <f>VLOOKUP(41,HistData,2)</f>
        <v>49.728147140611256</v>
      </c>
      <c r="H123" s="15">
        <f t="shared" si="14"/>
        <v>5.7281471406112558</v>
      </c>
      <c r="I123" s="15">
        <f t="shared" si="14"/>
        <v>1.7281471406112558</v>
      </c>
      <c r="J123" s="15">
        <f t="shared" si="14"/>
        <v>0</v>
      </c>
      <c r="K123" s="15">
        <f t="shared" si="15"/>
        <v>0</v>
      </c>
      <c r="L123" s="15">
        <f t="shared" si="15"/>
        <v>0</v>
      </c>
      <c r="M123" s="15">
        <f t="shared" si="15"/>
        <v>0</v>
      </c>
      <c r="N123" s="14">
        <f t="shared" si="10"/>
        <v>248640.73570305627</v>
      </c>
      <c r="O123" s="11">
        <f t="shared" si="11"/>
        <v>48625.974000486254</v>
      </c>
    </row>
    <row r="124" spans="7:15" x14ac:dyDescent="0.2">
      <c r="G124" s="13">
        <f>VLOOKUP(21,HistData,2)</f>
        <v>49.930124724191259</v>
      </c>
      <c r="H124" s="15">
        <f t="shared" si="14"/>
        <v>5.9301247241912591</v>
      </c>
      <c r="I124" s="15">
        <f t="shared" si="14"/>
        <v>1.9301247241912591</v>
      </c>
      <c r="J124" s="15">
        <f t="shared" si="14"/>
        <v>0</v>
      </c>
      <c r="K124" s="15">
        <f t="shared" si="15"/>
        <v>0</v>
      </c>
      <c r="L124" s="15">
        <f t="shared" si="15"/>
        <v>0</v>
      </c>
      <c r="M124" s="15">
        <f t="shared" si="15"/>
        <v>0</v>
      </c>
      <c r="N124" s="14">
        <f t="shared" si="10"/>
        <v>249650.62362095629</v>
      </c>
      <c r="O124" s="11">
        <f t="shared" si="11"/>
        <v>49635.861918386276</v>
      </c>
    </row>
    <row r="125" spans="7:15" x14ac:dyDescent="0.2">
      <c r="G125" s="13">
        <f>VLOOKUP(38,HistData,2)</f>
        <v>49.71076257758039</v>
      </c>
      <c r="H125" s="15">
        <f t="shared" si="14"/>
        <v>5.7107625775803896</v>
      </c>
      <c r="I125" s="15">
        <f t="shared" si="14"/>
        <v>1.7107625775803896</v>
      </c>
      <c r="J125" s="15">
        <f t="shared" si="14"/>
        <v>0</v>
      </c>
      <c r="K125" s="15">
        <f t="shared" si="15"/>
        <v>0</v>
      </c>
      <c r="L125" s="15">
        <f t="shared" si="15"/>
        <v>0</v>
      </c>
      <c r="M125" s="15">
        <f t="shared" si="15"/>
        <v>0</v>
      </c>
      <c r="N125" s="14">
        <f t="shared" si="10"/>
        <v>248553.81288790194</v>
      </c>
      <c r="O125" s="11">
        <f t="shared" si="11"/>
        <v>48539.051185331919</v>
      </c>
    </row>
    <row r="126" spans="7:15" x14ac:dyDescent="0.2">
      <c r="G126" s="13">
        <f>VLOOKUP(10,HistData,2)</f>
        <v>49.756247877678717</v>
      </c>
      <c r="H126" s="15">
        <f t="shared" si="14"/>
        <v>5.7562478776787174</v>
      </c>
      <c r="I126" s="15">
        <f t="shared" si="14"/>
        <v>1.7562478776787174</v>
      </c>
      <c r="J126" s="15">
        <f t="shared" si="14"/>
        <v>0</v>
      </c>
      <c r="K126" s="15">
        <f t="shared" si="15"/>
        <v>0</v>
      </c>
      <c r="L126" s="15">
        <f t="shared" si="15"/>
        <v>0</v>
      </c>
      <c r="M126" s="15">
        <f t="shared" si="15"/>
        <v>0</v>
      </c>
      <c r="N126" s="14">
        <f t="shared" si="10"/>
        <v>248781.23938839359</v>
      </c>
      <c r="O126" s="11">
        <f t="shared" si="11"/>
        <v>48766.477685823571</v>
      </c>
    </row>
    <row r="127" spans="7:15" x14ac:dyDescent="0.2">
      <c r="G127" s="13">
        <f>VLOOKUP(54,HistData,2)</f>
        <v>50.608889369850331</v>
      </c>
      <c r="H127" s="15">
        <f t="shared" si="14"/>
        <v>6.6088893698503313</v>
      </c>
      <c r="I127" s="15">
        <f t="shared" si="14"/>
        <v>2.6088893698503313</v>
      </c>
      <c r="J127" s="15">
        <f t="shared" si="14"/>
        <v>0</v>
      </c>
      <c r="K127" s="15">
        <f t="shared" si="15"/>
        <v>0</v>
      </c>
      <c r="L127" s="15">
        <f t="shared" si="15"/>
        <v>0</v>
      </c>
      <c r="M127" s="15">
        <f t="shared" si="15"/>
        <v>0</v>
      </c>
      <c r="N127" s="14">
        <f t="shared" si="10"/>
        <v>253044.44684925166</v>
      </c>
      <c r="O127" s="11">
        <f t="shared" si="11"/>
        <v>53029.685146681644</v>
      </c>
    </row>
    <row r="128" spans="7:15" x14ac:dyDescent="0.2">
      <c r="G128" s="13">
        <f>VLOOKUP(22,HistData,2)</f>
        <v>49.763288656237144</v>
      </c>
      <c r="H128" s="15">
        <f t="shared" si="14"/>
        <v>5.7632886562371439</v>
      </c>
      <c r="I128" s="15">
        <f t="shared" si="14"/>
        <v>1.7632886562371439</v>
      </c>
      <c r="J128" s="15">
        <f t="shared" si="14"/>
        <v>0</v>
      </c>
      <c r="K128" s="15">
        <f t="shared" si="15"/>
        <v>0</v>
      </c>
      <c r="L128" s="15">
        <f t="shared" si="15"/>
        <v>0</v>
      </c>
      <c r="M128" s="15">
        <f t="shared" si="15"/>
        <v>0</v>
      </c>
      <c r="N128" s="14">
        <f t="shared" si="10"/>
        <v>248816.44328118573</v>
      </c>
      <c r="O128" s="11">
        <f t="shared" si="11"/>
        <v>48801.681578615709</v>
      </c>
    </row>
    <row r="129" spans="7:15" x14ac:dyDescent="0.2">
      <c r="G129" s="13">
        <f>VLOOKUP(49,HistData,2)</f>
        <v>50.312611954459221</v>
      </c>
      <c r="H129" s="15">
        <f t="shared" si="14"/>
        <v>6.3126119544592214</v>
      </c>
      <c r="I129" s="15">
        <f t="shared" si="14"/>
        <v>2.3126119544592214</v>
      </c>
      <c r="J129" s="15">
        <f t="shared" si="14"/>
        <v>0</v>
      </c>
      <c r="K129" s="15">
        <f t="shared" si="15"/>
        <v>0</v>
      </c>
      <c r="L129" s="15">
        <f t="shared" si="15"/>
        <v>0</v>
      </c>
      <c r="M129" s="15">
        <f t="shared" si="15"/>
        <v>0</v>
      </c>
      <c r="N129" s="14">
        <f t="shared" si="10"/>
        <v>251563.05977229611</v>
      </c>
      <c r="O129" s="11">
        <f t="shared" si="11"/>
        <v>51548.298069726094</v>
      </c>
    </row>
    <row r="130" spans="7:15" x14ac:dyDescent="0.2">
      <c r="G130" s="13">
        <f>VLOOKUP(10,HistData,2)</f>
        <v>49.756247877678717</v>
      </c>
      <c r="H130" s="15">
        <f t="shared" si="14"/>
        <v>5.7562478776787174</v>
      </c>
      <c r="I130" s="15">
        <f t="shared" si="14"/>
        <v>1.7562478776787174</v>
      </c>
      <c r="J130" s="15">
        <f t="shared" si="14"/>
        <v>0</v>
      </c>
      <c r="K130" s="15">
        <f t="shared" si="15"/>
        <v>0</v>
      </c>
      <c r="L130" s="15">
        <f t="shared" si="15"/>
        <v>0</v>
      </c>
      <c r="M130" s="15">
        <f t="shared" si="15"/>
        <v>0</v>
      </c>
      <c r="N130" s="14">
        <f t="shared" si="10"/>
        <v>248781.23938839359</v>
      </c>
      <c r="O130" s="11">
        <f t="shared" si="11"/>
        <v>48766.477685823571</v>
      </c>
    </row>
    <row r="131" spans="7:15" x14ac:dyDescent="0.2">
      <c r="G131" s="13">
        <f>VLOOKUP(30,HistData,2)</f>
        <v>49.662801573915388</v>
      </c>
      <c r="H131" s="15">
        <f t="shared" si="14"/>
        <v>5.6628015739153881</v>
      </c>
      <c r="I131" s="15">
        <f t="shared" si="14"/>
        <v>1.6628015739153881</v>
      </c>
      <c r="J131" s="15">
        <f t="shared" si="14"/>
        <v>0</v>
      </c>
      <c r="K131" s="15">
        <f t="shared" si="15"/>
        <v>0</v>
      </c>
      <c r="L131" s="15">
        <f t="shared" si="15"/>
        <v>0</v>
      </c>
      <c r="M131" s="15">
        <f t="shared" si="15"/>
        <v>0</v>
      </c>
      <c r="N131" s="14">
        <f t="shared" si="10"/>
        <v>248314.00786957695</v>
      </c>
      <c r="O131" s="11">
        <f t="shared" si="11"/>
        <v>48299.246167006932</v>
      </c>
    </row>
    <row r="132" spans="7:15" x14ac:dyDescent="0.2">
      <c r="G132" s="13">
        <f>VLOOKUP(2,HistData,2)</f>
        <v>49.793988430584655</v>
      </c>
      <c r="H132" s="15">
        <f t="shared" si="14"/>
        <v>5.7939884305846547</v>
      </c>
      <c r="I132" s="15">
        <f t="shared" si="14"/>
        <v>1.7939884305846547</v>
      </c>
      <c r="J132" s="15">
        <f t="shared" si="14"/>
        <v>0</v>
      </c>
      <c r="K132" s="15">
        <f t="shared" si="15"/>
        <v>0</v>
      </c>
      <c r="L132" s="15">
        <f t="shared" si="15"/>
        <v>0</v>
      </c>
      <c r="M132" s="15">
        <f t="shared" si="15"/>
        <v>0</v>
      </c>
      <c r="N132" s="14">
        <f t="shared" si="10"/>
        <v>248969.94215292326</v>
      </c>
      <c r="O132" s="11">
        <f t="shared" si="11"/>
        <v>48955.180450353248</v>
      </c>
    </row>
    <row r="133" spans="7:15" x14ac:dyDescent="0.2">
      <c r="G133" s="13">
        <f>VLOOKUP(45,HistData,2)</f>
        <v>50.178510279496848</v>
      </c>
      <c r="H133" s="15">
        <f t="shared" si="14"/>
        <v>6.1785102794968481</v>
      </c>
      <c r="I133" s="15">
        <f t="shared" si="14"/>
        <v>2.1785102794968481</v>
      </c>
      <c r="J133" s="15">
        <f t="shared" si="14"/>
        <v>0</v>
      </c>
      <c r="K133" s="15">
        <f t="shared" si="15"/>
        <v>0</v>
      </c>
      <c r="L133" s="15">
        <f t="shared" si="15"/>
        <v>0</v>
      </c>
      <c r="M133" s="15">
        <f t="shared" si="15"/>
        <v>0</v>
      </c>
      <c r="N133" s="14">
        <f t="shared" si="10"/>
        <v>250892.55139748423</v>
      </c>
      <c r="O133" s="11">
        <f t="shared" si="11"/>
        <v>50877.789694914216</v>
      </c>
    </row>
    <row r="134" spans="7:15" x14ac:dyDescent="0.2">
      <c r="G134" s="13">
        <f>VLOOKUP(50,HistData,2)</f>
        <v>50.327005754053239</v>
      </c>
      <c r="H134" s="15">
        <f t="shared" si="14"/>
        <v>6.3270057540532392</v>
      </c>
      <c r="I134" s="15">
        <f t="shared" si="14"/>
        <v>2.3270057540532392</v>
      </c>
      <c r="J134" s="15">
        <f t="shared" si="14"/>
        <v>0</v>
      </c>
      <c r="K134" s="15">
        <f t="shared" si="15"/>
        <v>0</v>
      </c>
      <c r="L134" s="15">
        <f t="shared" si="15"/>
        <v>0</v>
      </c>
      <c r="M134" s="15">
        <f t="shared" si="15"/>
        <v>0</v>
      </c>
      <c r="N134" s="14">
        <f t="shared" si="10"/>
        <v>251635.02877026619</v>
      </c>
      <c r="O134" s="11">
        <f t="shared" si="11"/>
        <v>51620.267067696172</v>
      </c>
    </row>
    <row r="135" spans="7:15" x14ac:dyDescent="0.2">
      <c r="G135" s="13">
        <f>VLOOKUP(18,HistData,2)</f>
        <v>49.800288395772469</v>
      </c>
      <c r="H135" s="15">
        <f t="shared" si="14"/>
        <v>5.8002883957724691</v>
      </c>
      <c r="I135" s="15">
        <f t="shared" si="14"/>
        <v>1.8002883957724691</v>
      </c>
      <c r="J135" s="15">
        <f t="shared" si="14"/>
        <v>0</v>
      </c>
      <c r="K135" s="15">
        <f t="shared" si="15"/>
        <v>0</v>
      </c>
      <c r="L135" s="15">
        <f t="shared" si="15"/>
        <v>0</v>
      </c>
      <c r="M135" s="15">
        <f t="shared" si="15"/>
        <v>0</v>
      </c>
      <c r="N135" s="14">
        <f t="shared" si="10"/>
        <v>249001.44197886233</v>
      </c>
      <c r="O135" s="11">
        <f t="shared" si="11"/>
        <v>48986.680276292318</v>
      </c>
    </row>
    <row r="136" spans="7:15" x14ac:dyDescent="0.2">
      <c r="G136" s="13">
        <f>VLOOKUP(25,HistData,2)</f>
        <v>49.769138344987745</v>
      </c>
      <c r="H136" s="15">
        <f t="shared" si="14"/>
        <v>5.7691383449877449</v>
      </c>
      <c r="I136" s="15">
        <f t="shared" si="14"/>
        <v>1.7691383449877449</v>
      </c>
      <c r="J136" s="15">
        <f t="shared" si="14"/>
        <v>0</v>
      </c>
      <c r="K136" s="15">
        <f t="shared" si="15"/>
        <v>0</v>
      </c>
      <c r="L136" s="15">
        <f t="shared" si="15"/>
        <v>0</v>
      </c>
      <c r="M136" s="15">
        <f t="shared" si="15"/>
        <v>0</v>
      </c>
      <c r="N136" s="14">
        <f t="shared" si="10"/>
        <v>248845.69172493872</v>
      </c>
      <c r="O136" s="11">
        <f t="shared" si="11"/>
        <v>48830.930022368702</v>
      </c>
    </row>
    <row r="137" spans="7:15" x14ac:dyDescent="0.2">
      <c r="G137" s="13">
        <f>VLOOKUP(31,HistData,2)</f>
        <v>49.575951670982924</v>
      </c>
      <c r="H137" s="15">
        <f t="shared" si="14"/>
        <v>5.5759516709829242</v>
      </c>
      <c r="I137" s="15">
        <f t="shared" si="14"/>
        <v>1.5759516709829242</v>
      </c>
      <c r="J137" s="15">
        <f t="shared" si="14"/>
        <v>0</v>
      </c>
      <c r="K137" s="15">
        <f t="shared" si="15"/>
        <v>0</v>
      </c>
      <c r="L137" s="15">
        <f t="shared" si="15"/>
        <v>0</v>
      </c>
      <c r="M137" s="15">
        <f t="shared" si="15"/>
        <v>0</v>
      </c>
      <c r="N137" s="14">
        <f t="shared" si="10"/>
        <v>247879.75835491461</v>
      </c>
      <c r="O137" s="11">
        <f t="shared" si="11"/>
        <v>47864.996652344591</v>
      </c>
    </row>
    <row r="138" spans="7:15" x14ac:dyDescent="0.2">
      <c r="G138" s="13">
        <f>VLOOKUP(1,HistData,2)</f>
        <v>49.916840350145897</v>
      </c>
      <c r="H138" s="15">
        <f t="shared" si="14"/>
        <v>5.9168403501458968</v>
      </c>
      <c r="I138" s="15">
        <f t="shared" si="14"/>
        <v>1.9168403501458968</v>
      </c>
      <c r="J138" s="15">
        <f t="shared" si="14"/>
        <v>0</v>
      </c>
      <c r="K138" s="15">
        <f t="shared" si="15"/>
        <v>0</v>
      </c>
      <c r="L138" s="15">
        <f t="shared" si="15"/>
        <v>0</v>
      </c>
      <c r="M138" s="15">
        <f t="shared" si="15"/>
        <v>0</v>
      </c>
      <c r="N138" s="14">
        <f t="shared" si="10"/>
        <v>249584.20175072949</v>
      </c>
      <c r="O138" s="11">
        <f t="shared" si="11"/>
        <v>49569.440048159478</v>
      </c>
    </row>
    <row r="139" spans="7:15" x14ac:dyDescent="0.2">
      <c r="G139" s="13">
        <f>VLOOKUP(40,HistData,2)</f>
        <v>49.82087197881701</v>
      </c>
      <c r="H139" s="15">
        <f t="shared" si="14"/>
        <v>5.82087197881701</v>
      </c>
      <c r="I139" s="15">
        <f t="shared" si="14"/>
        <v>1.82087197881701</v>
      </c>
      <c r="J139" s="15">
        <f t="shared" si="14"/>
        <v>0</v>
      </c>
      <c r="K139" s="15">
        <f t="shared" si="15"/>
        <v>0</v>
      </c>
      <c r="L139" s="15">
        <f t="shared" si="15"/>
        <v>0</v>
      </c>
      <c r="M139" s="15">
        <f t="shared" si="15"/>
        <v>0</v>
      </c>
      <c r="N139" s="14">
        <f t="shared" si="10"/>
        <v>249104.35989408506</v>
      </c>
      <c r="O139" s="11">
        <f t="shared" si="11"/>
        <v>49089.598191515048</v>
      </c>
    </row>
    <row r="140" spans="7:15" x14ac:dyDescent="0.2">
      <c r="G140" s="13">
        <f>VLOOKUP(58,HistData,2)</f>
        <v>50.90136694570711</v>
      </c>
      <c r="H140" s="15">
        <f t="shared" ref="H140:J159" si="16">MAX(FinStock-H$15, 0)</f>
        <v>6.9013669457071103</v>
      </c>
      <c r="I140" s="15">
        <f t="shared" si="16"/>
        <v>2.9013669457071103</v>
      </c>
      <c r="J140" s="15">
        <f t="shared" si="16"/>
        <v>0</v>
      </c>
      <c r="K140" s="15">
        <f t="shared" ref="K140:M159" si="17">MAX(K$15 - FinStock,0)</f>
        <v>0</v>
      </c>
      <c r="L140" s="15">
        <f t="shared" si="17"/>
        <v>0</v>
      </c>
      <c r="M140" s="15">
        <f t="shared" si="17"/>
        <v>0</v>
      </c>
      <c r="N140" s="14">
        <f t="shared" si="10"/>
        <v>254506.83472853556</v>
      </c>
      <c r="O140" s="11">
        <f t="shared" si="11"/>
        <v>54492.073025965539</v>
      </c>
    </row>
    <row r="141" spans="7:15" x14ac:dyDescent="0.2">
      <c r="G141" s="13">
        <f>VLOOKUP(6,HistData,2)</f>
        <v>49.742891687303775</v>
      </c>
      <c r="H141" s="15">
        <f t="shared" si="16"/>
        <v>5.742891687303775</v>
      </c>
      <c r="I141" s="15">
        <f t="shared" si="16"/>
        <v>1.742891687303775</v>
      </c>
      <c r="J141" s="15">
        <f t="shared" si="16"/>
        <v>0</v>
      </c>
      <c r="K141" s="15">
        <f t="shared" si="17"/>
        <v>0</v>
      </c>
      <c r="L141" s="15">
        <f t="shared" si="17"/>
        <v>0</v>
      </c>
      <c r="M141" s="15">
        <f t="shared" si="17"/>
        <v>0</v>
      </c>
      <c r="N141" s="14">
        <f t="shared" si="10"/>
        <v>248714.45843651888</v>
      </c>
      <c r="O141" s="11">
        <f t="shared" si="11"/>
        <v>48699.696733948862</v>
      </c>
    </row>
    <row r="142" spans="7:15" x14ac:dyDescent="0.2">
      <c r="G142" s="13">
        <f>VLOOKUP(47,HistData,2)</f>
        <v>50.292778823199455</v>
      </c>
      <c r="H142" s="15">
        <f t="shared" si="16"/>
        <v>6.2927788231994555</v>
      </c>
      <c r="I142" s="15">
        <f t="shared" si="16"/>
        <v>2.2927788231994555</v>
      </c>
      <c r="J142" s="15">
        <f t="shared" si="16"/>
        <v>0</v>
      </c>
      <c r="K142" s="15">
        <f t="shared" si="17"/>
        <v>0</v>
      </c>
      <c r="L142" s="15">
        <f t="shared" si="17"/>
        <v>0</v>
      </c>
      <c r="M142" s="15">
        <f t="shared" si="17"/>
        <v>0</v>
      </c>
      <c r="N142" s="14">
        <f t="shared" si="10"/>
        <v>251463.89411599727</v>
      </c>
      <c r="O142" s="11">
        <f t="shared" si="11"/>
        <v>51449.132413427258</v>
      </c>
    </row>
    <row r="143" spans="7:15" x14ac:dyDescent="0.2">
      <c r="G143" s="13">
        <f>VLOOKUP(3,HistData,2)</f>
        <v>49.86843352977931</v>
      </c>
      <c r="H143" s="15">
        <f t="shared" si="16"/>
        <v>5.8684335297793098</v>
      </c>
      <c r="I143" s="15">
        <f t="shared" si="16"/>
        <v>1.8684335297793098</v>
      </c>
      <c r="J143" s="15">
        <f t="shared" si="16"/>
        <v>0</v>
      </c>
      <c r="K143" s="15">
        <f t="shared" si="17"/>
        <v>0</v>
      </c>
      <c r="L143" s="15">
        <f t="shared" si="17"/>
        <v>0</v>
      </c>
      <c r="M143" s="15">
        <f t="shared" si="17"/>
        <v>0</v>
      </c>
      <c r="N143" s="14">
        <f t="shared" si="10"/>
        <v>249342.16764889655</v>
      </c>
      <c r="O143" s="11">
        <f t="shared" si="11"/>
        <v>49327.405946326529</v>
      </c>
    </row>
    <row r="144" spans="7:15" x14ac:dyDescent="0.2">
      <c r="G144" s="13">
        <f>VLOOKUP(57,HistData,2)</f>
        <v>50.812751561091723</v>
      </c>
      <c r="H144" s="15">
        <f t="shared" si="16"/>
        <v>6.8127515610917229</v>
      </c>
      <c r="I144" s="15">
        <f t="shared" si="16"/>
        <v>2.8127515610917229</v>
      </c>
      <c r="J144" s="15">
        <f t="shared" si="16"/>
        <v>0</v>
      </c>
      <c r="K144" s="15">
        <f t="shared" si="17"/>
        <v>0</v>
      </c>
      <c r="L144" s="15">
        <f t="shared" si="17"/>
        <v>0</v>
      </c>
      <c r="M144" s="15">
        <f t="shared" si="17"/>
        <v>0</v>
      </c>
      <c r="N144" s="14">
        <f t="shared" si="10"/>
        <v>254063.75780545862</v>
      </c>
      <c r="O144" s="11">
        <f t="shared" si="11"/>
        <v>54048.996102888603</v>
      </c>
    </row>
    <row r="145" spans="7:15" x14ac:dyDescent="0.2">
      <c r="G145" s="13">
        <f>VLOOKUP(59,HistData,2)</f>
        <v>50.883833692986435</v>
      </c>
      <c r="H145" s="15">
        <f t="shared" si="16"/>
        <v>6.8838336929864354</v>
      </c>
      <c r="I145" s="15">
        <f t="shared" si="16"/>
        <v>2.8838336929864354</v>
      </c>
      <c r="J145" s="15">
        <f t="shared" si="16"/>
        <v>0</v>
      </c>
      <c r="K145" s="15">
        <f t="shared" si="17"/>
        <v>0</v>
      </c>
      <c r="L145" s="15">
        <f t="shared" si="17"/>
        <v>0</v>
      </c>
      <c r="M145" s="15">
        <f t="shared" si="17"/>
        <v>0</v>
      </c>
      <c r="N145" s="14">
        <f t="shared" si="10"/>
        <v>254419.16846493218</v>
      </c>
      <c r="O145" s="11">
        <f t="shared" si="11"/>
        <v>54404.406762362167</v>
      </c>
    </row>
    <row r="146" spans="7:15" x14ac:dyDescent="0.2">
      <c r="G146" s="13">
        <f>VLOOKUP(41,HistData,2)</f>
        <v>49.728147140611256</v>
      </c>
      <c r="H146" s="15">
        <f t="shared" si="16"/>
        <v>5.7281471406112558</v>
      </c>
      <c r="I146" s="15">
        <f t="shared" si="16"/>
        <v>1.7281471406112558</v>
      </c>
      <c r="J146" s="15">
        <f t="shared" si="16"/>
        <v>0</v>
      </c>
      <c r="K146" s="15">
        <f t="shared" si="17"/>
        <v>0</v>
      </c>
      <c r="L146" s="15">
        <f t="shared" si="17"/>
        <v>0</v>
      </c>
      <c r="M146" s="15">
        <f t="shared" si="17"/>
        <v>0</v>
      </c>
      <c r="N146" s="14">
        <f t="shared" si="10"/>
        <v>248640.73570305627</v>
      </c>
      <c r="O146" s="11">
        <f t="shared" si="11"/>
        <v>48625.974000486254</v>
      </c>
    </row>
    <row r="147" spans="7:15" x14ac:dyDescent="0.2">
      <c r="G147" s="13">
        <f>VLOOKUP(41,HistData,2)</f>
        <v>49.728147140611256</v>
      </c>
      <c r="H147" s="15">
        <f t="shared" si="16"/>
        <v>5.7281471406112558</v>
      </c>
      <c r="I147" s="15">
        <f t="shared" si="16"/>
        <v>1.7281471406112558</v>
      </c>
      <c r="J147" s="15">
        <f t="shared" si="16"/>
        <v>0</v>
      </c>
      <c r="K147" s="15">
        <f t="shared" si="17"/>
        <v>0</v>
      </c>
      <c r="L147" s="15">
        <f t="shared" si="17"/>
        <v>0</v>
      </c>
      <c r="M147" s="15">
        <f t="shared" si="17"/>
        <v>0</v>
      </c>
      <c r="N147" s="14">
        <f t="shared" si="10"/>
        <v>248640.73570305627</v>
      </c>
      <c r="O147" s="11">
        <f t="shared" si="11"/>
        <v>48625.974000486254</v>
      </c>
    </row>
    <row r="148" spans="7:15" x14ac:dyDescent="0.2">
      <c r="G148" s="13">
        <f>VLOOKUP(11,HistData,2)</f>
        <v>49.892655929271449</v>
      </c>
      <c r="H148" s="15">
        <f t="shared" si="16"/>
        <v>5.8926559292714487</v>
      </c>
      <c r="I148" s="15">
        <f t="shared" si="16"/>
        <v>1.8926559292714487</v>
      </c>
      <c r="J148" s="15">
        <f t="shared" si="16"/>
        <v>0</v>
      </c>
      <c r="K148" s="15">
        <f t="shared" si="17"/>
        <v>0</v>
      </c>
      <c r="L148" s="15">
        <f t="shared" si="17"/>
        <v>0</v>
      </c>
      <c r="M148" s="15">
        <f t="shared" si="17"/>
        <v>0</v>
      </c>
      <c r="N148" s="14">
        <f t="shared" ref="N148:N211" si="18">SUMPRODUCT(H148:J148,CallDV)+SUMPRODUCT(K148:M148,PutDV)+Shares*FinStock</f>
        <v>249463.27964635723</v>
      </c>
      <c r="O148" s="11">
        <f t="shared" ref="O148:O211" si="19">N148-TotCost</f>
        <v>49448.517943787214</v>
      </c>
    </row>
    <row r="149" spans="7:15" x14ac:dyDescent="0.2">
      <c r="G149" s="13">
        <f>VLOOKUP(11,HistData,2)</f>
        <v>49.892655929271449</v>
      </c>
      <c r="H149" s="15">
        <f t="shared" si="16"/>
        <v>5.8926559292714487</v>
      </c>
      <c r="I149" s="15">
        <f t="shared" si="16"/>
        <v>1.8926559292714487</v>
      </c>
      <c r="J149" s="15">
        <f t="shared" si="16"/>
        <v>0</v>
      </c>
      <c r="K149" s="15">
        <f t="shared" si="17"/>
        <v>0</v>
      </c>
      <c r="L149" s="15">
        <f t="shared" si="17"/>
        <v>0</v>
      </c>
      <c r="M149" s="15">
        <f t="shared" si="17"/>
        <v>0</v>
      </c>
      <c r="N149" s="14">
        <f t="shared" si="18"/>
        <v>249463.27964635723</v>
      </c>
      <c r="O149" s="11">
        <f t="shared" si="19"/>
        <v>49448.517943787214</v>
      </c>
    </row>
    <row r="150" spans="7:15" x14ac:dyDescent="0.2">
      <c r="G150" s="13">
        <f>VLOOKUP(58,HistData,2)</f>
        <v>50.90136694570711</v>
      </c>
      <c r="H150" s="15">
        <f t="shared" si="16"/>
        <v>6.9013669457071103</v>
      </c>
      <c r="I150" s="15">
        <f t="shared" si="16"/>
        <v>2.9013669457071103</v>
      </c>
      <c r="J150" s="15">
        <f t="shared" si="16"/>
        <v>0</v>
      </c>
      <c r="K150" s="15">
        <f t="shared" si="17"/>
        <v>0</v>
      </c>
      <c r="L150" s="15">
        <f t="shared" si="17"/>
        <v>0</v>
      </c>
      <c r="M150" s="15">
        <f t="shared" si="17"/>
        <v>0</v>
      </c>
      <c r="N150" s="14">
        <f t="shared" si="18"/>
        <v>254506.83472853556</v>
      </c>
      <c r="O150" s="11">
        <f t="shared" si="19"/>
        <v>54492.073025965539</v>
      </c>
    </row>
    <row r="151" spans="7:15" x14ac:dyDescent="0.2">
      <c r="G151" s="13">
        <f>VLOOKUP(42,HistData,2)</f>
        <v>49.92196624278256</v>
      </c>
      <c r="H151" s="15">
        <f t="shared" si="16"/>
        <v>5.9219662427825597</v>
      </c>
      <c r="I151" s="15">
        <f t="shared" si="16"/>
        <v>1.9219662427825597</v>
      </c>
      <c r="J151" s="15">
        <f t="shared" si="16"/>
        <v>0</v>
      </c>
      <c r="K151" s="15">
        <f t="shared" si="17"/>
        <v>0</v>
      </c>
      <c r="L151" s="15">
        <f t="shared" si="17"/>
        <v>0</v>
      </c>
      <c r="M151" s="15">
        <f t="shared" si="17"/>
        <v>0</v>
      </c>
      <c r="N151" s="14">
        <f t="shared" si="18"/>
        <v>249609.83121391281</v>
      </c>
      <c r="O151" s="11">
        <f t="shared" si="19"/>
        <v>49595.069511342794</v>
      </c>
    </row>
    <row r="152" spans="7:15" x14ac:dyDescent="0.2">
      <c r="G152" s="13">
        <f>VLOOKUP(53,HistData,2)</f>
        <v>50.552966764847973</v>
      </c>
      <c r="H152" s="15">
        <f t="shared" si="16"/>
        <v>6.552966764847973</v>
      </c>
      <c r="I152" s="15">
        <f t="shared" si="16"/>
        <v>2.552966764847973</v>
      </c>
      <c r="J152" s="15">
        <f t="shared" si="16"/>
        <v>0</v>
      </c>
      <c r="K152" s="15">
        <f t="shared" si="17"/>
        <v>0</v>
      </c>
      <c r="L152" s="15">
        <f t="shared" si="17"/>
        <v>0</v>
      </c>
      <c r="M152" s="15">
        <f t="shared" si="17"/>
        <v>0</v>
      </c>
      <c r="N152" s="14">
        <f t="shared" si="18"/>
        <v>252764.83382423987</v>
      </c>
      <c r="O152" s="11">
        <f t="shared" si="19"/>
        <v>52750.072121669858</v>
      </c>
    </row>
    <row r="153" spans="7:15" x14ac:dyDescent="0.2">
      <c r="G153" s="13">
        <f>VLOOKUP(8,HistData,2)</f>
        <v>49.620263883842931</v>
      </c>
      <c r="H153" s="15">
        <f t="shared" si="16"/>
        <v>5.6202638838429309</v>
      </c>
      <c r="I153" s="15">
        <f t="shared" si="16"/>
        <v>1.6202638838429309</v>
      </c>
      <c r="J153" s="15">
        <f t="shared" si="16"/>
        <v>0</v>
      </c>
      <c r="K153" s="15">
        <f t="shared" si="17"/>
        <v>0</v>
      </c>
      <c r="L153" s="15">
        <f t="shared" si="17"/>
        <v>0</v>
      </c>
      <c r="M153" s="15">
        <f t="shared" si="17"/>
        <v>0</v>
      </c>
      <c r="N153" s="14">
        <f t="shared" si="18"/>
        <v>248101.31941921465</v>
      </c>
      <c r="O153" s="11">
        <f t="shared" si="19"/>
        <v>48086.557716644631</v>
      </c>
    </row>
    <row r="154" spans="7:15" x14ac:dyDescent="0.2">
      <c r="G154" s="13">
        <f>VLOOKUP(9,HistData,2)</f>
        <v>49.652034636062211</v>
      </c>
      <c r="H154" s="15">
        <f t="shared" si="16"/>
        <v>5.6520346360622113</v>
      </c>
      <c r="I154" s="15">
        <f t="shared" si="16"/>
        <v>1.6520346360622113</v>
      </c>
      <c r="J154" s="15">
        <f t="shared" si="16"/>
        <v>0</v>
      </c>
      <c r="K154" s="15">
        <f t="shared" si="17"/>
        <v>0</v>
      </c>
      <c r="L154" s="15">
        <f t="shared" si="17"/>
        <v>0</v>
      </c>
      <c r="M154" s="15">
        <f t="shared" si="17"/>
        <v>0</v>
      </c>
      <c r="N154" s="14">
        <f t="shared" si="18"/>
        <v>248260.17318031105</v>
      </c>
      <c r="O154" s="11">
        <f t="shared" si="19"/>
        <v>48245.411477741029</v>
      </c>
    </row>
    <row r="155" spans="7:15" x14ac:dyDescent="0.2">
      <c r="G155" s="13">
        <f>VLOOKUP(16,HistData,2)</f>
        <v>49.634538731253507</v>
      </c>
      <c r="H155" s="15">
        <f t="shared" si="16"/>
        <v>5.6345387312535067</v>
      </c>
      <c r="I155" s="15">
        <f t="shared" si="16"/>
        <v>1.6345387312535067</v>
      </c>
      <c r="J155" s="15">
        <f t="shared" si="16"/>
        <v>0</v>
      </c>
      <c r="K155" s="15">
        <f t="shared" si="17"/>
        <v>0</v>
      </c>
      <c r="L155" s="15">
        <f t="shared" si="17"/>
        <v>0</v>
      </c>
      <c r="M155" s="15">
        <f t="shared" si="17"/>
        <v>0</v>
      </c>
      <c r="N155" s="14">
        <f t="shared" si="18"/>
        <v>248172.69365626754</v>
      </c>
      <c r="O155" s="11">
        <f t="shared" si="19"/>
        <v>48157.931953697524</v>
      </c>
    </row>
    <row r="156" spans="7:15" x14ac:dyDescent="0.2">
      <c r="G156" s="13">
        <f>VLOOKUP(2,HistData,2)</f>
        <v>49.793988430584655</v>
      </c>
      <c r="H156" s="15">
        <f t="shared" si="16"/>
        <v>5.7939884305846547</v>
      </c>
      <c r="I156" s="15">
        <f t="shared" si="16"/>
        <v>1.7939884305846547</v>
      </c>
      <c r="J156" s="15">
        <f t="shared" si="16"/>
        <v>0</v>
      </c>
      <c r="K156" s="15">
        <f t="shared" si="17"/>
        <v>0</v>
      </c>
      <c r="L156" s="15">
        <f t="shared" si="17"/>
        <v>0</v>
      </c>
      <c r="M156" s="15">
        <f t="shared" si="17"/>
        <v>0</v>
      </c>
      <c r="N156" s="14">
        <f t="shared" si="18"/>
        <v>248969.94215292326</v>
      </c>
      <c r="O156" s="11">
        <f t="shared" si="19"/>
        <v>48955.180450353248</v>
      </c>
    </row>
    <row r="157" spans="7:15" x14ac:dyDescent="0.2">
      <c r="G157" s="13">
        <f>VLOOKUP(20,HistData,2)</f>
        <v>50.174112176265155</v>
      </c>
      <c r="H157" s="15">
        <f t="shared" si="16"/>
        <v>6.1741121762651545</v>
      </c>
      <c r="I157" s="15">
        <f t="shared" si="16"/>
        <v>2.1741121762651545</v>
      </c>
      <c r="J157" s="15">
        <f t="shared" si="16"/>
        <v>0</v>
      </c>
      <c r="K157" s="15">
        <f t="shared" si="17"/>
        <v>0</v>
      </c>
      <c r="L157" s="15">
        <f t="shared" si="17"/>
        <v>0</v>
      </c>
      <c r="M157" s="15">
        <f t="shared" si="17"/>
        <v>0</v>
      </c>
      <c r="N157" s="14">
        <f t="shared" si="18"/>
        <v>250870.56088132577</v>
      </c>
      <c r="O157" s="11">
        <f t="shared" si="19"/>
        <v>50855.799178755755</v>
      </c>
    </row>
    <row r="158" spans="7:15" x14ac:dyDescent="0.2">
      <c r="G158" s="13">
        <f>VLOOKUP(54,HistData,2)</f>
        <v>50.608889369850331</v>
      </c>
      <c r="H158" s="15">
        <f t="shared" si="16"/>
        <v>6.6088893698503313</v>
      </c>
      <c r="I158" s="15">
        <f t="shared" si="16"/>
        <v>2.6088893698503313</v>
      </c>
      <c r="J158" s="15">
        <f t="shared" si="16"/>
        <v>0</v>
      </c>
      <c r="K158" s="15">
        <f t="shared" si="17"/>
        <v>0</v>
      </c>
      <c r="L158" s="15">
        <f t="shared" si="17"/>
        <v>0</v>
      </c>
      <c r="M158" s="15">
        <f t="shared" si="17"/>
        <v>0</v>
      </c>
      <c r="N158" s="14">
        <f t="shared" si="18"/>
        <v>253044.44684925166</v>
      </c>
      <c r="O158" s="11">
        <f t="shared" si="19"/>
        <v>53029.685146681644</v>
      </c>
    </row>
    <row r="159" spans="7:15" x14ac:dyDescent="0.2">
      <c r="G159" s="13">
        <f>VLOOKUP(15,HistData,2)</f>
        <v>49.613431720183399</v>
      </c>
      <c r="H159" s="15">
        <f t="shared" si="16"/>
        <v>5.6134317201833994</v>
      </c>
      <c r="I159" s="15">
        <f t="shared" si="16"/>
        <v>1.6134317201833994</v>
      </c>
      <c r="J159" s="15">
        <f t="shared" si="16"/>
        <v>0</v>
      </c>
      <c r="K159" s="15">
        <f t="shared" si="17"/>
        <v>0</v>
      </c>
      <c r="L159" s="15">
        <f t="shared" si="17"/>
        <v>0</v>
      </c>
      <c r="M159" s="15">
        <f t="shared" si="17"/>
        <v>0</v>
      </c>
      <c r="N159" s="14">
        <f t="shared" si="18"/>
        <v>248067.158600917</v>
      </c>
      <c r="O159" s="11">
        <f t="shared" si="19"/>
        <v>48052.396898346982</v>
      </c>
    </row>
    <row r="160" spans="7:15" x14ac:dyDescent="0.2">
      <c r="G160" s="13">
        <f>VLOOKUP(42,HistData,2)</f>
        <v>49.92196624278256</v>
      </c>
      <c r="H160" s="15">
        <f t="shared" ref="H160:J179" si="20">MAX(FinStock-H$15, 0)</f>
        <v>5.9219662427825597</v>
      </c>
      <c r="I160" s="15">
        <f t="shared" si="20"/>
        <v>1.9219662427825597</v>
      </c>
      <c r="J160" s="15">
        <f t="shared" si="20"/>
        <v>0</v>
      </c>
      <c r="K160" s="15">
        <f t="shared" ref="K160:M179" si="21">MAX(K$15 - FinStock,0)</f>
        <v>0</v>
      </c>
      <c r="L160" s="15">
        <f t="shared" si="21"/>
        <v>0</v>
      </c>
      <c r="M160" s="15">
        <f t="shared" si="21"/>
        <v>0</v>
      </c>
      <c r="N160" s="14">
        <f t="shared" si="18"/>
        <v>249609.83121391281</v>
      </c>
      <c r="O160" s="11">
        <f t="shared" si="19"/>
        <v>49595.069511342794</v>
      </c>
    </row>
    <row r="161" spans="7:15" x14ac:dyDescent="0.2">
      <c r="G161" s="13">
        <f>VLOOKUP(50,HistData,2)</f>
        <v>50.327005754053239</v>
      </c>
      <c r="H161" s="15">
        <f t="shared" si="20"/>
        <v>6.3270057540532392</v>
      </c>
      <c r="I161" s="15">
        <f t="shared" si="20"/>
        <v>2.3270057540532392</v>
      </c>
      <c r="J161" s="15">
        <f t="shared" si="20"/>
        <v>0</v>
      </c>
      <c r="K161" s="15">
        <f t="shared" si="21"/>
        <v>0</v>
      </c>
      <c r="L161" s="15">
        <f t="shared" si="21"/>
        <v>0</v>
      </c>
      <c r="M161" s="15">
        <f t="shared" si="21"/>
        <v>0</v>
      </c>
      <c r="N161" s="14">
        <f t="shared" si="18"/>
        <v>251635.02877026619</v>
      </c>
      <c r="O161" s="11">
        <f t="shared" si="19"/>
        <v>51620.267067696172</v>
      </c>
    </row>
    <row r="162" spans="7:15" x14ac:dyDescent="0.2">
      <c r="G162" s="13">
        <f>VLOOKUP(6,HistData,2)</f>
        <v>49.742891687303775</v>
      </c>
      <c r="H162" s="15">
        <f t="shared" si="20"/>
        <v>5.742891687303775</v>
      </c>
      <c r="I162" s="15">
        <f t="shared" si="20"/>
        <v>1.742891687303775</v>
      </c>
      <c r="J162" s="15">
        <f t="shared" si="20"/>
        <v>0</v>
      </c>
      <c r="K162" s="15">
        <f t="shared" si="21"/>
        <v>0</v>
      </c>
      <c r="L162" s="15">
        <f t="shared" si="21"/>
        <v>0</v>
      </c>
      <c r="M162" s="15">
        <f t="shared" si="21"/>
        <v>0</v>
      </c>
      <c r="N162" s="14">
        <f t="shared" si="18"/>
        <v>248714.45843651888</v>
      </c>
      <c r="O162" s="11">
        <f t="shared" si="19"/>
        <v>48699.696733948862</v>
      </c>
    </row>
    <row r="163" spans="7:15" x14ac:dyDescent="0.2">
      <c r="G163" s="13">
        <f>VLOOKUP(49,HistData,2)</f>
        <v>50.312611954459221</v>
      </c>
      <c r="H163" s="15">
        <f t="shared" si="20"/>
        <v>6.3126119544592214</v>
      </c>
      <c r="I163" s="15">
        <f t="shared" si="20"/>
        <v>2.3126119544592214</v>
      </c>
      <c r="J163" s="15">
        <f t="shared" si="20"/>
        <v>0</v>
      </c>
      <c r="K163" s="15">
        <f t="shared" si="21"/>
        <v>0</v>
      </c>
      <c r="L163" s="15">
        <f t="shared" si="21"/>
        <v>0</v>
      </c>
      <c r="M163" s="15">
        <f t="shared" si="21"/>
        <v>0</v>
      </c>
      <c r="N163" s="14">
        <f t="shared" si="18"/>
        <v>251563.05977229611</v>
      </c>
      <c r="O163" s="11">
        <f t="shared" si="19"/>
        <v>51548.298069726094</v>
      </c>
    </row>
    <row r="164" spans="7:15" x14ac:dyDescent="0.2">
      <c r="G164" s="13">
        <f>VLOOKUP(48,HistData,2)</f>
        <v>50.439954141106483</v>
      </c>
      <c r="H164" s="15">
        <f t="shared" si="20"/>
        <v>6.4399541411064831</v>
      </c>
      <c r="I164" s="15">
        <f t="shared" si="20"/>
        <v>2.4399541411064831</v>
      </c>
      <c r="J164" s="15">
        <f t="shared" si="20"/>
        <v>0</v>
      </c>
      <c r="K164" s="15">
        <f t="shared" si="21"/>
        <v>0</v>
      </c>
      <c r="L164" s="15">
        <f t="shared" si="21"/>
        <v>0</v>
      </c>
      <c r="M164" s="15">
        <f t="shared" si="21"/>
        <v>0</v>
      </c>
      <c r="N164" s="14">
        <f t="shared" si="18"/>
        <v>252199.77070553243</v>
      </c>
      <c r="O164" s="11">
        <f t="shared" si="19"/>
        <v>52185.009002962412</v>
      </c>
    </row>
    <row r="165" spans="7:15" x14ac:dyDescent="0.2">
      <c r="G165" s="13">
        <f>VLOOKUP(12,HistData,2)</f>
        <v>49.789588444608874</v>
      </c>
      <c r="H165" s="15">
        <f t="shared" si="20"/>
        <v>5.7895884446088743</v>
      </c>
      <c r="I165" s="15">
        <f t="shared" si="20"/>
        <v>1.7895884446088743</v>
      </c>
      <c r="J165" s="15">
        <f t="shared" si="20"/>
        <v>0</v>
      </c>
      <c r="K165" s="15">
        <f t="shared" si="21"/>
        <v>0</v>
      </c>
      <c r="L165" s="15">
        <f t="shared" si="21"/>
        <v>0</v>
      </c>
      <c r="M165" s="15">
        <f t="shared" si="21"/>
        <v>0</v>
      </c>
      <c r="N165" s="14">
        <f t="shared" si="18"/>
        <v>248947.94222304437</v>
      </c>
      <c r="O165" s="11">
        <f t="shared" si="19"/>
        <v>48933.180520474358</v>
      </c>
    </row>
    <row r="166" spans="7:15" x14ac:dyDescent="0.2">
      <c r="G166" s="13">
        <f>VLOOKUP(7,HistData,2)</f>
        <v>49.65860350648444</v>
      </c>
      <c r="H166" s="15">
        <f t="shared" si="20"/>
        <v>5.6586035064844395</v>
      </c>
      <c r="I166" s="15">
        <f t="shared" si="20"/>
        <v>1.6586035064844395</v>
      </c>
      <c r="J166" s="15">
        <f t="shared" si="20"/>
        <v>0</v>
      </c>
      <c r="K166" s="15">
        <f t="shared" si="21"/>
        <v>0</v>
      </c>
      <c r="L166" s="15">
        <f t="shared" si="21"/>
        <v>0</v>
      </c>
      <c r="M166" s="15">
        <f t="shared" si="21"/>
        <v>0</v>
      </c>
      <c r="N166" s="14">
        <f t="shared" si="18"/>
        <v>248293.01753242221</v>
      </c>
      <c r="O166" s="11">
        <f t="shared" si="19"/>
        <v>48278.255829852191</v>
      </c>
    </row>
    <row r="167" spans="7:15" x14ac:dyDescent="0.2">
      <c r="G167" s="13">
        <f>VLOOKUP(37,HistData,2)</f>
        <v>49.759326719946507</v>
      </c>
      <c r="H167" s="15">
        <f t="shared" si="20"/>
        <v>5.7593267199465075</v>
      </c>
      <c r="I167" s="15">
        <f t="shared" si="20"/>
        <v>1.7593267199465075</v>
      </c>
      <c r="J167" s="15">
        <f t="shared" si="20"/>
        <v>0</v>
      </c>
      <c r="K167" s="15">
        <f t="shared" si="21"/>
        <v>0</v>
      </c>
      <c r="L167" s="15">
        <f t="shared" si="21"/>
        <v>0</v>
      </c>
      <c r="M167" s="15">
        <f t="shared" si="21"/>
        <v>0</v>
      </c>
      <c r="N167" s="14">
        <f t="shared" si="18"/>
        <v>248796.63359973254</v>
      </c>
      <c r="O167" s="11">
        <f t="shared" si="19"/>
        <v>48781.87189716252</v>
      </c>
    </row>
    <row r="168" spans="7:15" x14ac:dyDescent="0.2">
      <c r="G168" s="13">
        <f>VLOOKUP(5,HistData,2)</f>
        <v>49.709124117883135</v>
      </c>
      <c r="H168" s="15">
        <f t="shared" si="20"/>
        <v>5.7091241178831353</v>
      </c>
      <c r="I168" s="15">
        <f t="shared" si="20"/>
        <v>1.7091241178831353</v>
      </c>
      <c r="J168" s="15">
        <f t="shared" si="20"/>
        <v>0</v>
      </c>
      <c r="K168" s="15">
        <f t="shared" si="21"/>
        <v>0</v>
      </c>
      <c r="L168" s="15">
        <f t="shared" si="21"/>
        <v>0</v>
      </c>
      <c r="M168" s="15">
        <f t="shared" si="21"/>
        <v>0</v>
      </c>
      <c r="N168" s="14">
        <f t="shared" si="18"/>
        <v>248545.62058941569</v>
      </c>
      <c r="O168" s="11">
        <f t="shared" si="19"/>
        <v>48530.858886845672</v>
      </c>
    </row>
    <row r="169" spans="7:15" x14ac:dyDescent="0.2">
      <c r="G169" s="13">
        <f>VLOOKUP(37,HistData,2)</f>
        <v>49.759326719946507</v>
      </c>
      <c r="H169" s="15">
        <f t="shared" si="20"/>
        <v>5.7593267199465075</v>
      </c>
      <c r="I169" s="15">
        <f t="shared" si="20"/>
        <v>1.7593267199465075</v>
      </c>
      <c r="J169" s="15">
        <f t="shared" si="20"/>
        <v>0</v>
      </c>
      <c r="K169" s="15">
        <f t="shared" si="21"/>
        <v>0</v>
      </c>
      <c r="L169" s="15">
        <f t="shared" si="21"/>
        <v>0</v>
      </c>
      <c r="M169" s="15">
        <f t="shared" si="21"/>
        <v>0</v>
      </c>
      <c r="N169" s="14">
        <f t="shared" si="18"/>
        <v>248796.63359973254</v>
      </c>
      <c r="O169" s="11">
        <f t="shared" si="19"/>
        <v>48781.87189716252</v>
      </c>
    </row>
    <row r="170" spans="7:15" x14ac:dyDescent="0.2">
      <c r="G170" s="13">
        <f>VLOOKUP(28,HistData,2)</f>
        <v>49.817453286228378</v>
      </c>
      <c r="H170" s="15">
        <f t="shared" si="20"/>
        <v>5.8174532862283783</v>
      </c>
      <c r="I170" s="15">
        <f t="shared" si="20"/>
        <v>1.8174532862283783</v>
      </c>
      <c r="J170" s="15">
        <f t="shared" si="20"/>
        <v>0</v>
      </c>
      <c r="K170" s="15">
        <f t="shared" si="21"/>
        <v>0</v>
      </c>
      <c r="L170" s="15">
        <f t="shared" si="21"/>
        <v>0</v>
      </c>
      <c r="M170" s="15">
        <f t="shared" si="21"/>
        <v>0</v>
      </c>
      <c r="N170" s="14">
        <f t="shared" si="18"/>
        <v>249087.26643114188</v>
      </c>
      <c r="O170" s="11">
        <f t="shared" si="19"/>
        <v>49072.504728571861</v>
      </c>
    </row>
    <row r="171" spans="7:15" x14ac:dyDescent="0.2">
      <c r="G171" s="13">
        <f>VLOOKUP(56,HistData,2)</f>
        <v>50.899523748768374</v>
      </c>
      <c r="H171" s="15">
        <f t="shared" si="20"/>
        <v>6.8995237487683738</v>
      </c>
      <c r="I171" s="15">
        <f t="shared" si="20"/>
        <v>2.8995237487683738</v>
      </c>
      <c r="J171" s="15">
        <f t="shared" si="20"/>
        <v>0</v>
      </c>
      <c r="K171" s="15">
        <f t="shared" si="21"/>
        <v>0</v>
      </c>
      <c r="L171" s="15">
        <f t="shared" si="21"/>
        <v>0</v>
      </c>
      <c r="M171" s="15">
        <f t="shared" si="21"/>
        <v>0</v>
      </c>
      <c r="N171" s="14">
        <f t="shared" si="18"/>
        <v>254497.61874384186</v>
      </c>
      <c r="O171" s="11">
        <f t="shared" si="19"/>
        <v>54482.85704127184</v>
      </c>
    </row>
    <row r="172" spans="7:15" x14ac:dyDescent="0.2">
      <c r="G172" s="13">
        <f>VLOOKUP(12,HistData,2)</f>
        <v>49.789588444608874</v>
      </c>
      <c r="H172" s="15">
        <f t="shared" si="20"/>
        <v>5.7895884446088743</v>
      </c>
      <c r="I172" s="15">
        <f t="shared" si="20"/>
        <v>1.7895884446088743</v>
      </c>
      <c r="J172" s="15">
        <f t="shared" si="20"/>
        <v>0</v>
      </c>
      <c r="K172" s="15">
        <f t="shared" si="21"/>
        <v>0</v>
      </c>
      <c r="L172" s="15">
        <f t="shared" si="21"/>
        <v>0</v>
      </c>
      <c r="M172" s="15">
        <f t="shared" si="21"/>
        <v>0</v>
      </c>
      <c r="N172" s="14">
        <f t="shared" si="18"/>
        <v>248947.94222304437</v>
      </c>
      <c r="O172" s="11">
        <f t="shared" si="19"/>
        <v>48933.180520474358</v>
      </c>
    </row>
    <row r="173" spans="7:15" x14ac:dyDescent="0.2">
      <c r="G173" s="13">
        <f>VLOOKUP(18,HistData,2)</f>
        <v>49.800288395772469</v>
      </c>
      <c r="H173" s="15">
        <f t="shared" si="20"/>
        <v>5.8002883957724691</v>
      </c>
      <c r="I173" s="15">
        <f t="shared" si="20"/>
        <v>1.8002883957724691</v>
      </c>
      <c r="J173" s="15">
        <f t="shared" si="20"/>
        <v>0</v>
      </c>
      <c r="K173" s="15">
        <f t="shared" si="21"/>
        <v>0</v>
      </c>
      <c r="L173" s="15">
        <f t="shared" si="21"/>
        <v>0</v>
      </c>
      <c r="M173" s="15">
        <f t="shared" si="21"/>
        <v>0</v>
      </c>
      <c r="N173" s="14">
        <f t="shared" si="18"/>
        <v>249001.44197886233</v>
      </c>
      <c r="O173" s="11">
        <f t="shared" si="19"/>
        <v>48986.680276292318</v>
      </c>
    </row>
    <row r="174" spans="7:15" x14ac:dyDescent="0.2">
      <c r="G174" s="13">
        <f>VLOOKUP(36,HistData,2)</f>
        <v>49.680664559359165</v>
      </c>
      <c r="H174" s="15">
        <f t="shared" si="20"/>
        <v>5.6806645593591654</v>
      </c>
      <c r="I174" s="15">
        <f t="shared" si="20"/>
        <v>1.6806645593591654</v>
      </c>
      <c r="J174" s="15">
        <f t="shared" si="20"/>
        <v>0</v>
      </c>
      <c r="K174" s="15">
        <f t="shared" si="21"/>
        <v>0</v>
      </c>
      <c r="L174" s="15">
        <f t="shared" si="21"/>
        <v>0</v>
      </c>
      <c r="M174" s="15">
        <f t="shared" si="21"/>
        <v>0</v>
      </c>
      <c r="N174" s="14">
        <f t="shared" si="18"/>
        <v>248403.32279679584</v>
      </c>
      <c r="O174" s="11">
        <f t="shared" si="19"/>
        <v>48388.561094225821</v>
      </c>
    </row>
    <row r="175" spans="7:15" x14ac:dyDescent="0.2">
      <c r="G175" s="13">
        <f>VLOOKUP(15,HistData,2)</f>
        <v>49.613431720183399</v>
      </c>
      <c r="H175" s="15">
        <f t="shared" si="20"/>
        <v>5.6134317201833994</v>
      </c>
      <c r="I175" s="15">
        <f t="shared" si="20"/>
        <v>1.6134317201833994</v>
      </c>
      <c r="J175" s="15">
        <f t="shared" si="20"/>
        <v>0</v>
      </c>
      <c r="K175" s="15">
        <f t="shared" si="21"/>
        <v>0</v>
      </c>
      <c r="L175" s="15">
        <f t="shared" si="21"/>
        <v>0</v>
      </c>
      <c r="M175" s="15">
        <f t="shared" si="21"/>
        <v>0</v>
      </c>
      <c r="N175" s="14">
        <f t="shared" si="18"/>
        <v>248067.158600917</v>
      </c>
      <c r="O175" s="11">
        <f t="shared" si="19"/>
        <v>48052.396898346982</v>
      </c>
    </row>
    <row r="176" spans="7:15" x14ac:dyDescent="0.2">
      <c r="G176" s="13">
        <f>VLOOKUP(19,HistData,2)</f>
        <v>49.766551088206143</v>
      </c>
      <c r="H176" s="15">
        <f t="shared" si="20"/>
        <v>5.7665510882061426</v>
      </c>
      <c r="I176" s="15">
        <f t="shared" si="20"/>
        <v>1.7665510882061426</v>
      </c>
      <c r="J176" s="15">
        <f t="shared" si="20"/>
        <v>0</v>
      </c>
      <c r="K176" s="15">
        <f t="shared" si="21"/>
        <v>0</v>
      </c>
      <c r="L176" s="15">
        <f t="shared" si="21"/>
        <v>0</v>
      </c>
      <c r="M176" s="15">
        <f t="shared" si="21"/>
        <v>0</v>
      </c>
      <c r="N176" s="14">
        <f t="shared" si="18"/>
        <v>248832.75544103072</v>
      </c>
      <c r="O176" s="11">
        <f t="shared" si="19"/>
        <v>48817.993738460704</v>
      </c>
    </row>
    <row r="177" spans="7:15" x14ac:dyDescent="0.2">
      <c r="G177" s="13">
        <f>VLOOKUP(6,HistData,2)</f>
        <v>49.742891687303775</v>
      </c>
      <c r="H177" s="15">
        <f t="shared" si="20"/>
        <v>5.742891687303775</v>
      </c>
      <c r="I177" s="15">
        <f t="shared" si="20"/>
        <v>1.742891687303775</v>
      </c>
      <c r="J177" s="15">
        <f t="shared" si="20"/>
        <v>0</v>
      </c>
      <c r="K177" s="15">
        <f t="shared" si="21"/>
        <v>0</v>
      </c>
      <c r="L177" s="15">
        <f t="shared" si="21"/>
        <v>0</v>
      </c>
      <c r="M177" s="15">
        <f t="shared" si="21"/>
        <v>0</v>
      </c>
      <c r="N177" s="14">
        <f t="shared" si="18"/>
        <v>248714.45843651888</v>
      </c>
      <c r="O177" s="11">
        <f t="shared" si="19"/>
        <v>48699.696733948862</v>
      </c>
    </row>
    <row r="178" spans="7:15" x14ac:dyDescent="0.2">
      <c r="G178" s="13">
        <f>VLOOKUP(1,HistData,2)</f>
        <v>49.916840350145897</v>
      </c>
      <c r="H178" s="15">
        <f t="shared" si="20"/>
        <v>5.9168403501458968</v>
      </c>
      <c r="I178" s="15">
        <f t="shared" si="20"/>
        <v>1.9168403501458968</v>
      </c>
      <c r="J178" s="15">
        <f t="shared" si="20"/>
        <v>0</v>
      </c>
      <c r="K178" s="15">
        <f t="shared" si="21"/>
        <v>0</v>
      </c>
      <c r="L178" s="15">
        <f t="shared" si="21"/>
        <v>0</v>
      </c>
      <c r="M178" s="15">
        <f t="shared" si="21"/>
        <v>0</v>
      </c>
      <c r="N178" s="14">
        <f t="shared" si="18"/>
        <v>249584.20175072949</v>
      </c>
      <c r="O178" s="11">
        <f t="shared" si="19"/>
        <v>49569.440048159478</v>
      </c>
    </row>
    <row r="179" spans="7:15" x14ac:dyDescent="0.2">
      <c r="G179" s="13">
        <f>VLOOKUP(57,HistData,2)</f>
        <v>50.812751561091723</v>
      </c>
      <c r="H179" s="15">
        <f t="shared" si="20"/>
        <v>6.8127515610917229</v>
      </c>
      <c r="I179" s="15">
        <f t="shared" si="20"/>
        <v>2.8127515610917229</v>
      </c>
      <c r="J179" s="15">
        <f t="shared" si="20"/>
        <v>0</v>
      </c>
      <c r="K179" s="15">
        <f t="shared" si="21"/>
        <v>0</v>
      </c>
      <c r="L179" s="15">
        <f t="shared" si="21"/>
        <v>0</v>
      </c>
      <c r="M179" s="15">
        <f t="shared" si="21"/>
        <v>0</v>
      </c>
      <c r="N179" s="14">
        <f t="shared" si="18"/>
        <v>254063.75780545862</v>
      </c>
      <c r="O179" s="11">
        <f t="shared" si="19"/>
        <v>54048.996102888603</v>
      </c>
    </row>
    <row r="180" spans="7:15" x14ac:dyDescent="0.2">
      <c r="G180" s="13">
        <f>VLOOKUP(44,HistData,2)</f>
        <v>50.04162503359521</v>
      </c>
      <c r="H180" s="15">
        <f t="shared" ref="H180:J199" si="22">MAX(FinStock-H$15, 0)</f>
        <v>6.04162503359521</v>
      </c>
      <c r="I180" s="15">
        <f t="shared" si="22"/>
        <v>2.04162503359521</v>
      </c>
      <c r="J180" s="15">
        <f t="shared" si="22"/>
        <v>0</v>
      </c>
      <c r="K180" s="15">
        <f t="shared" ref="K180:M199" si="23">MAX(K$15 - FinStock,0)</f>
        <v>0</v>
      </c>
      <c r="L180" s="15">
        <f t="shared" si="23"/>
        <v>0</v>
      </c>
      <c r="M180" s="15">
        <f t="shared" si="23"/>
        <v>0</v>
      </c>
      <c r="N180" s="14">
        <f t="shared" si="18"/>
        <v>250208.12516797605</v>
      </c>
      <c r="O180" s="11">
        <f t="shared" si="19"/>
        <v>50193.36346540603</v>
      </c>
    </row>
    <row r="181" spans="7:15" x14ac:dyDescent="0.2">
      <c r="G181" s="13">
        <f>VLOOKUP(26,HistData,2)</f>
        <v>49.641763344987744</v>
      </c>
      <c r="H181" s="15">
        <f t="shared" si="22"/>
        <v>5.6417633449877442</v>
      </c>
      <c r="I181" s="15">
        <f t="shared" si="22"/>
        <v>1.6417633449877442</v>
      </c>
      <c r="J181" s="15">
        <f t="shared" si="22"/>
        <v>0</v>
      </c>
      <c r="K181" s="15">
        <f t="shared" si="23"/>
        <v>0</v>
      </c>
      <c r="L181" s="15">
        <f t="shared" si="23"/>
        <v>0</v>
      </c>
      <c r="M181" s="15">
        <f t="shared" si="23"/>
        <v>0</v>
      </c>
      <c r="N181" s="14">
        <f t="shared" si="18"/>
        <v>248208.81672493872</v>
      </c>
      <c r="O181" s="11">
        <f t="shared" si="19"/>
        <v>48194.055022368702</v>
      </c>
    </row>
    <row r="182" spans="7:15" x14ac:dyDescent="0.2">
      <c r="G182" s="13">
        <f>VLOOKUP(28,HistData,2)</f>
        <v>49.817453286228378</v>
      </c>
      <c r="H182" s="15">
        <f t="shared" si="22"/>
        <v>5.8174532862283783</v>
      </c>
      <c r="I182" s="15">
        <f t="shared" si="22"/>
        <v>1.8174532862283783</v>
      </c>
      <c r="J182" s="15">
        <f t="shared" si="22"/>
        <v>0</v>
      </c>
      <c r="K182" s="15">
        <f t="shared" si="23"/>
        <v>0</v>
      </c>
      <c r="L182" s="15">
        <f t="shared" si="23"/>
        <v>0</v>
      </c>
      <c r="M182" s="15">
        <f t="shared" si="23"/>
        <v>0</v>
      </c>
      <c r="N182" s="14">
        <f t="shared" si="18"/>
        <v>249087.26643114188</v>
      </c>
      <c r="O182" s="11">
        <f t="shared" si="19"/>
        <v>49072.504728571861</v>
      </c>
    </row>
    <row r="183" spans="7:15" x14ac:dyDescent="0.2">
      <c r="G183" s="13">
        <f>VLOOKUP(28,HistData,2)</f>
        <v>49.817453286228378</v>
      </c>
      <c r="H183" s="15">
        <f t="shared" si="22"/>
        <v>5.8174532862283783</v>
      </c>
      <c r="I183" s="15">
        <f t="shared" si="22"/>
        <v>1.8174532862283783</v>
      </c>
      <c r="J183" s="15">
        <f t="shared" si="22"/>
        <v>0</v>
      </c>
      <c r="K183" s="15">
        <f t="shared" si="23"/>
        <v>0</v>
      </c>
      <c r="L183" s="15">
        <f t="shared" si="23"/>
        <v>0</v>
      </c>
      <c r="M183" s="15">
        <f t="shared" si="23"/>
        <v>0</v>
      </c>
      <c r="N183" s="14">
        <f t="shared" si="18"/>
        <v>249087.26643114188</v>
      </c>
      <c r="O183" s="11">
        <f t="shared" si="19"/>
        <v>49072.504728571861</v>
      </c>
    </row>
    <row r="184" spans="7:15" x14ac:dyDescent="0.2">
      <c r="G184" s="13">
        <f>VLOOKUP(51,HistData,2)</f>
        <v>50.605071791789086</v>
      </c>
      <c r="H184" s="15">
        <f t="shared" si="22"/>
        <v>6.6050717917890864</v>
      </c>
      <c r="I184" s="15">
        <f t="shared" si="22"/>
        <v>2.6050717917890864</v>
      </c>
      <c r="J184" s="15">
        <f t="shared" si="22"/>
        <v>0</v>
      </c>
      <c r="K184" s="15">
        <f t="shared" si="23"/>
        <v>0</v>
      </c>
      <c r="L184" s="15">
        <f t="shared" si="23"/>
        <v>0</v>
      </c>
      <c r="M184" s="15">
        <f t="shared" si="23"/>
        <v>0</v>
      </c>
      <c r="N184" s="14">
        <f t="shared" si="18"/>
        <v>253025.35895894544</v>
      </c>
      <c r="O184" s="11">
        <f t="shared" si="19"/>
        <v>53010.597256375419</v>
      </c>
    </row>
    <row r="185" spans="7:15" x14ac:dyDescent="0.2">
      <c r="G185" s="13">
        <f>VLOOKUP(25,HistData,2)</f>
        <v>49.769138344987745</v>
      </c>
      <c r="H185" s="15">
        <f t="shared" si="22"/>
        <v>5.7691383449877449</v>
      </c>
      <c r="I185" s="15">
        <f t="shared" si="22"/>
        <v>1.7691383449877449</v>
      </c>
      <c r="J185" s="15">
        <f t="shared" si="22"/>
        <v>0</v>
      </c>
      <c r="K185" s="15">
        <f t="shared" si="23"/>
        <v>0</v>
      </c>
      <c r="L185" s="15">
        <f t="shared" si="23"/>
        <v>0</v>
      </c>
      <c r="M185" s="15">
        <f t="shared" si="23"/>
        <v>0</v>
      </c>
      <c r="N185" s="14">
        <f t="shared" si="18"/>
        <v>248845.69172493872</v>
      </c>
      <c r="O185" s="11">
        <f t="shared" si="19"/>
        <v>48830.930022368702</v>
      </c>
    </row>
    <row r="186" spans="7:15" x14ac:dyDescent="0.2">
      <c r="G186" s="13">
        <f>VLOOKUP(42,HistData,2)</f>
        <v>49.92196624278256</v>
      </c>
      <c r="H186" s="15">
        <f t="shared" si="22"/>
        <v>5.9219662427825597</v>
      </c>
      <c r="I186" s="15">
        <f t="shared" si="22"/>
        <v>1.9219662427825597</v>
      </c>
      <c r="J186" s="15">
        <f t="shared" si="22"/>
        <v>0</v>
      </c>
      <c r="K186" s="15">
        <f t="shared" si="23"/>
        <v>0</v>
      </c>
      <c r="L186" s="15">
        <f t="shared" si="23"/>
        <v>0</v>
      </c>
      <c r="M186" s="15">
        <f t="shared" si="23"/>
        <v>0</v>
      </c>
      <c r="N186" s="14">
        <f t="shared" si="18"/>
        <v>249609.83121391281</v>
      </c>
      <c r="O186" s="11">
        <f t="shared" si="19"/>
        <v>49595.069511342794</v>
      </c>
    </row>
    <row r="187" spans="7:15" x14ac:dyDescent="0.2">
      <c r="G187" s="13">
        <f>VLOOKUP(23,HistData,2)</f>
        <v>49.905222000624477</v>
      </c>
      <c r="H187" s="15">
        <f t="shared" si="22"/>
        <v>5.9052220006244767</v>
      </c>
      <c r="I187" s="15">
        <f t="shared" si="22"/>
        <v>1.9052220006244767</v>
      </c>
      <c r="J187" s="15">
        <f t="shared" si="22"/>
        <v>0</v>
      </c>
      <c r="K187" s="15">
        <f t="shared" si="23"/>
        <v>0</v>
      </c>
      <c r="L187" s="15">
        <f t="shared" si="23"/>
        <v>0</v>
      </c>
      <c r="M187" s="15">
        <f t="shared" si="23"/>
        <v>0</v>
      </c>
      <c r="N187" s="14">
        <f t="shared" si="18"/>
        <v>249526.11000312239</v>
      </c>
      <c r="O187" s="11">
        <f t="shared" si="19"/>
        <v>49511.348300552374</v>
      </c>
    </row>
    <row r="188" spans="7:15" x14ac:dyDescent="0.2">
      <c r="G188" s="13">
        <f>VLOOKUP(23,HistData,2)</f>
        <v>49.905222000624477</v>
      </c>
      <c r="H188" s="15">
        <f t="shared" si="22"/>
        <v>5.9052220006244767</v>
      </c>
      <c r="I188" s="15">
        <f t="shared" si="22"/>
        <v>1.9052220006244767</v>
      </c>
      <c r="J188" s="15">
        <f t="shared" si="22"/>
        <v>0</v>
      </c>
      <c r="K188" s="15">
        <f t="shared" si="23"/>
        <v>0</v>
      </c>
      <c r="L188" s="15">
        <f t="shared" si="23"/>
        <v>0</v>
      </c>
      <c r="M188" s="15">
        <f t="shared" si="23"/>
        <v>0</v>
      </c>
      <c r="N188" s="14">
        <f t="shared" si="18"/>
        <v>249526.11000312239</v>
      </c>
      <c r="O188" s="11">
        <f t="shared" si="19"/>
        <v>49511.348300552374</v>
      </c>
    </row>
    <row r="189" spans="7:15" x14ac:dyDescent="0.2">
      <c r="G189" s="13">
        <f>VLOOKUP(14,HistData,2)</f>
        <v>49.558213449006757</v>
      </c>
      <c r="H189" s="15">
        <f t="shared" si="22"/>
        <v>5.5582134490067574</v>
      </c>
      <c r="I189" s="15">
        <f t="shared" si="22"/>
        <v>1.5582134490067574</v>
      </c>
      <c r="J189" s="15">
        <f t="shared" si="22"/>
        <v>0</v>
      </c>
      <c r="K189" s="15">
        <f t="shared" si="23"/>
        <v>0</v>
      </c>
      <c r="L189" s="15">
        <f t="shared" si="23"/>
        <v>0</v>
      </c>
      <c r="M189" s="15">
        <f t="shared" si="23"/>
        <v>0</v>
      </c>
      <c r="N189" s="14">
        <f t="shared" si="18"/>
        <v>247791.06724503377</v>
      </c>
      <c r="O189" s="11">
        <f t="shared" si="19"/>
        <v>47776.305542463757</v>
      </c>
    </row>
    <row r="190" spans="7:15" x14ac:dyDescent="0.2">
      <c r="G190" s="13">
        <f>VLOOKUP(14,HistData,2)</f>
        <v>49.558213449006757</v>
      </c>
      <c r="H190" s="15">
        <f t="shared" si="22"/>
        <v>5.5582134490067574</v>
      </c>
      <c r="I190" s="15">
        <f t="shared" si="22"/>
        <v>1.5582134490067574</v>
      </c>
      <c r="J190" s="15">
        <f t="shared" si="22"/>
        <v>0</v>
      </c>
      <c r="K190" s="15">
        <f t="shared" si="23"/>
        <v>0</v>
      </c>
      <c r="L190" s="15">
        <f t="shared" si="23"/>
        <v>0</v>
      </c>
      <c r="M190" s="15">
        <f t="shared" si="23"/>
        <v>0</v>
      </c>
      <c r="N190" s="14">
        <f t="shared" si="18"/>
        <v>247791.06724503377</v>
      </c>
      <c r="O190" s="11">
        <f t="shared" si="19"/>
        <v>47776.305542463757</v>
      </c>
    </row>
    <row r="191" spans="7:15" x14ac:dyDescent="0.2">
      <c r="G191" s="13">
        <f>VLOOKUP(5,HistData,2)</f>
        <v>49.709124117883135</v>
      </c>
      <c r="H191" s="15">
        <f t="shared" si="22"/>
        <v>5.7091241178831353</v>
      </c>
      <c r="I191" s="15">
        <f t="shared" si="22"/>
        <v>1.7091241178831353</v>
      </c>
      <c r="J191" s="15">
        <f t="shared" si="22"/>
        <v>0</v>
      </c>
      <c r="K191" s="15">
        <f t="shared" si="23"/>
        <v>0</v>
      </c>
      <c r="L191" s="15">
        <f t="shared" si="23"/>
        <v>0</v>
      </c>
      <c r="M191" s="15">
        <f t="shared" si="23"/>
        <v>0</v>
      </c>
      <c r="N191" s="14">
        <f t="shared" si="18"/>
        <v>248545.62058941569</v>
      </c>
      <c r="O191" s="11">
        <f t="shared" si="19"/>
        <v>48530.858886845672</v>
      </c>
    </row>
    <row r="192" spans="7:15" x14ac:dyDescent="0.2">
      <c r="G192" s="13">
        <f>VLOOKUP(47,HistData,2)</f>
        <v>50.292778823199455</v>
      </c>
      <c r="H192" s="15">
        <f t="shared" si="22"/>
        <v>6.2927788231994555</v>
      </c>
      <c r="I192" s="15">
        <f t="shared" si="22"/>
        <v>2.2927788231994555</v>
      </c>
      <c r="J192" s="15">
        <f t="shared" si="22"/>
        <v>0</v>
      </c>
      <c r="K192" s="15">
        <f t="shared" si="23"/>
        <v>0</v>
      </c>
      <c r="L192" s="15">
        <f t="shared" si="23"/>
        <v>0</v>
      </c>
      <c r="M192" s="15">
        <f t="shared" si="23"/>
        <v>0</v>
      </c>
      <c r="N192" s="14">
        <f t="shared" si="18"/>
        <v>251463.89411599727</v>
      </c>
      <c r="O192" s="11">
        <f t="shared" si="19"/>
        <v>51449.132413427258</v>
      </c>
    </row>
    <row r="193" spans="7:15" x14ac:dyDescent="0.2">
      <c r="G193" s="13">
        <f>VLOOKUP(49,HistData,2)</f>
        <v>50.312611954459221</v>
      </c>
      <c r="H193" s="15">
        <f t="shared" si="22"/>
        <v>6.3126119544592214</v>
      </c>
      <c r="I193" s="15">
        <f t="shared" si="22"/>
        <v>2.3126119544592214</v>
      </c>
      <c r="J193" s="15">
        <f t="shared" si="22"/>
        <v>0</v>
      </c>
      <c r="K193" s="15">
        <f t="shared" si="23"/>
        <v>0</v>
      </c>
      <c r="L193" s="15">
        <f t="shared" si="23"/>
        <v>0</v>
      </c>
      <c r="M193" s="15">
        <f t="shared" si="23"/>
        <v>0</v>
      </c>
      <c r="N193" s="14">
        <f t="shared" si="18"/>
        <v>251563.05977229611</v>
      </c>
      <c r="O193" s="11">
        <f t="shared" si="19"/>
        <v>51548.298069726094</v>
      </c>
    </row>
    <row r="194" spans="7:15" x14ac:dyDescent="0.2">
      <c r="G194" s="13">
        <f>VLOOKUP(20,HistData,2)</f>
        <v>50.174112176265155</v>
      </c>
      <c r="H194" s="15">
        <f t="shared" si="22"/>
        <v>6.1741121762651545</v>
      </c>
      <c r="I194" s="15">
        <f t="shared" si="22"/>
        <v>2.1741121762651545</v>
      </c>
      <c r="J194" s="15">
        <f t="shared" si="22"/>
        <v>0</v>
      </c>
      <c r="K194" s="15">
        <f t="shared" si="23"/>
        <v>0</v>
      </c>
      <c r="L194" s="15">
        <f t="shared" si="23"/>
        <v>0</v>
      </c>
      <c r="M194" s="15">
        <f t="shared" si="23"/>
        <v>0</v>
      </c>
      <c r="N194" s="14">
        <f t="shared" si="18"/>
        <v>250870.56088132577</v>
      </c>
      <c r="O194" s="11">
        <f t="shared" si="19"/>
        <v>50855.799178755755</v>
      </c>
    </row>
    <row r="195" spans="7:15" x14ac:dyDescent="0.2">
      <c r="G195" s="13">
        <f>VLOOKUP(25,HistData,2)</f>
        <v>49.769138344987745</v>
      </c>
      <c r="H195" s="15">
        <f t="shared" si="22"/>
        <v>5.7691383449877449</v>
      </c>
      <c r="I195" s="15">
        <f t="shared" si="22"/>
        <v>1.7691383449877449</v>
      </c>
      <c r="J195" s="15">
        <f t="shared" si="22"/>
        <v>0</v>
      </c>
      <c r="K195" s="15">
        <f t="shared" si="23"/>
        <v>0</v>
      </c>
      <c r="L195" s="15">
        <f t="shared" si="23"/>
        <v>0</v>
      </c>
      <c r="M195" s="15">
        <f t="shared" si="23"/>
        <v>0</v>
      </c>
      <c r="N195" s="14">
        <f t="shared" si="18"/>
        <v>248845.69172493872</v>
      </c>
      <c r="O195" s="11">
        <f t="shared" si="19"/>
        <v>48830.930022368702</v>
      </c>
    </row>
    <row r="196" spans="7:15" x14ac:dyDescent="0.2">
      <c r="G196" s="13">
        <f>VLOOKUP(59,HistData,2)</f>
        <v>50.883833692986435</v>
      </c>
      <c r="H196" s="15">
        <f t="shared" si="22"/>
        <v>6.8838336929864354</v>
      </c>
      <c r="I196" s="15">
        <f t="shared" si="22"/>
        <v>2.8838336929864354</v>
      </c>
      <c r="J196" s="15">
        <f t="shared" si="22"/>
        <v>0</v>
      </c>
      <c r="K196" s="15">
        <f t="shared" si="23"/>
        <v>0</v>
      </c>
      <c r="L196" s="15">
        <f t="shared" si="23"/>
        <v>0</v>
      </c>
      <c r="M196" s="15">
        <f t="shared" si="23"/>
        <v>0</v>
      </c>
      <c r="N196" s="14">
        <f t="shared" si="18"/>
        <v>254419.16846493218</v>
      </c>
      <c r="O196" s="11">
        <f t="shared" si="19"/>
        <v>54404.406762362167</v>
      </c>
    </row>
    <row r="197" spans="7:15" x14ac:dyDescent="0.2">
      <c r="G197" s="13">
        <f>VLOOKUP(42,HistData,2)</f>
        <v>49.92196624278256</v>
      </c>
      <c r="H197" s="15">
        <f t="shared" si="22"/>
        <v>5.9219662427825597</v>
      </c>
      <c r="I197" s="15">
        <f t="shared" si="22"/>
        <v>1.9219662427825597</v>
      </c>
      <c r="J197" s="15">
        <f t="shared" si="22"/>
        <v>0</v>
      </c>
      <c r="K197" s="15">
        <f t="shared" si="23"/>
        <v>0</v>
      </c>
      <c r="L197" s="15">
        <f t="shared" si="23"/>
        <v>0</v>
      </c>
      <c r="M197" s="15">
        <f t="shared" si="23"/>
        <v>0</v>
      </c>
      <c r="N197" s="14">
        <f t="shared" si="18"/>
        <v>249609.83121391281</v>
      </c>
      <c r="O197" s="11">
        <f t="shared" si="19"/>
        <v>49595.069511342794</v>
      </c>
    </row>
    <row r="198" spans="7:15" x14ac:dyDescent="0.2">
      <c r="G198" s="13">
        <f>VLOOKUP(29,HistData,2)</f>
        <v>49.473923874463672</v>
      </c>
      <c r="H198" s="15">
        <f t="shared" si="22"/>
        <v>5.4739238744636722</v>
      </c>
      <c r="I198" s="15">
        <f t="shared" si="22"/>
        <v>1.4739238744636722</v>
      </c>
      <c r="J198" s="15">
        <f t="shared" si="22"/>
        <v>0</v>
      </c>
      <c r="K198" s="15">
        <f t="shared" si="23"/>
        <v>0</v>
      </c>
      <c r="L198" s="15">
        <f t="shared" si="23"/>
        <v>0</v>
      </c>
      <c r="M198" s="15">
        <f t="shared" si="23"/>
        <v>0</v>
      </c>
      <c r="N198" s="14">
        <f t="shared" si="18"/>
        <v>247369.61937231835</v>
      </c>
      <c r="O198" s="11">
        <f t="shared" si="19"/>
        <v>47354.857669748337</v>
      </c>
    </row>
    <row r="199" spans="7:15" x14ac:dyDescent="0.2">
      <c r="G199" s="13">
        <f>VLOOKUP(50,HistData,2)</f>
        <v>50.327005754053239</v>
      </c>
      <c r="H199" s="15">
        <f t="shared" si="22"/>
        <v>6.3270057540532392</v>
      </c>
      <c r="I199" s="15">
        <f t="shared" si="22"/>
        <v>2.3270057540532392</v>
      </c>
      <c r="J199" s="15">
        <f t="shared" si="22"/>
        <v>0</v>
      </c>
      <c r="K199" s="15">
        <f t="shared" si="23"/>
        <v>0</v>
      </c>
      <c r="L199" s="15">
        <f t="shared" si="23"/>
        <v>0</v>
      </c>
      <c r="M199" s="15">
        <f t="shared" si="23"/>
        <v>0</v>
      </c>
      <c r="N199" s="14">
        <f t="shared" si="18"/>
        <v>251635.02877026619</v>
      </c>
      <c r="O199" s="11">
        <f t="shared" si="19"/>
        <v>51620.267067696172</v>
      </c>
    </row>
    <row r="200" spans="7:15" x14ac:dyDescent="0.2">
      <c r="G200" s="13">
        <f>VLOOKUP(21,HistData,2)</f>
        <v>49.930124724191259</v>
      </c>
      <c r="H200" s="15">
        <f t="shared" ref="H200:J219" si="24">MAX(FinStock-H$15, 0)</f>
        <v>5.9301247241912591</v>
      </c>
      <c r="I200" s="15">
        <f t="shared" si="24"/>
        <v>1.9301247241912591</v>
      </c>
      <c r="J200" s="15">
        <f t="shared" si="24"/>
        <v>0</v>
      </c>
      <c r="K200" s="15">
        <f t="shared" ref="K200:M219" si="25">MAX(K$15 - FinStock,0)</f>
        <v>0</v>
      </c>
      <c r="L200" s="15">
        <f t="shared" si="25"/>
        <v>0</v>
      </c>
      <c r="M200" s="15">
        <f t="shared" si="25"/>
        <v>0</v>
      </c>
      <c r="N200" s="14">
        <f t="shared" si="18"/>
        <v>249650.62362095629</v>
      </c>
      <c r="O200" s="11">
        <f t="shared" si="19"/>
        <v>49635.861918386276</v>
      </c>
    </row>
    <row r="201" spans="7:15" x14ac:dyDescent="0.2">
      <c r="G201" s="13">
        <f>VLOOKUP(9,HistData,2)</f>
        <v>49.652034636062211</v>
      </c>
      <c r="H201" s="15">
        <f t="shared" si="24"/>
        <v>5.6520346360622113</v>
      </c>
      <c r="I201" s="15">
        <f t="shared" si="24"/>
        <v>1.6520346360622113</v>
      </c>
      <c r="J201" s="15">
        <f t="shared" si="24"/>
        <v>0</v>
      </c>
      <c r="K201" s="15">
        <f t="shared" si="25"/>
        <v>0</v>
      </c>
      <c r="L201" s="15">
        <f t="shared" si="25"/>
        <v>0</v>
      </c>
      <c r="M201" s="15">
        <f t="shared" si="25"/>
        <v>0</v>
      </c>
      <c r="N201" s="14">
        <f t="shared" si="18"/>
        <v>248260.17318031105</v>
      </c>
      <c r="O201" s="11">
        <f t="shared" si="19"/>
        <v>48245.411477741029</v>
      </c>
    </row>
    <row r="202" spans="7:15" x14ac:dyDescent="0.2">
      <c r="G202" s="13">
        <f>VLOOKUP(54,HistData,2)</f>
        <v>50.608889369850331</v>
      </c>
      <c r="H202" s="15">
        <f t="shared" si="24"/>
        <v>6.6088893698503313</v>
      </c>
      <c r="I202" s="15">
        <f t="shared" si="24"/>
        <v>2.6088893698503313</v>
      </c>
      <c r="J202" s="15">
        <f t="shared" si="24"/>
        <v>0</v>
      </c>
      <c r="K202" s="15">
        <f t="shared" si="25"/>
        <v>0</v>
      </c>
      <c r="L202" s="15">
        <f t="shared" si="25"/>
        <v>0</v>
      </c>
      <c r="M202" s="15">
        <f t="shared" si="25"/>
        <v>0</v>
      </c>
      <c r="N202" s="14">
        <f t="shared" si="18"/>
        <v>253044.44684925166</v>
      </c>
      <c r="O202" s="11">
        <f t="shared" si="19"/>
        <v>53029.685146681644</v>
      </c>
    </row>
    <row r="203" spans="7:15" x14ac:dyDescent="0.2">
      <c r="G203" s="13">
        <f>VLOOKUP(31,HistData,2)</f>
        <v>49.575951670982924</v>
      </c>
      <c r="H203" s="15">
        <f t="shared" si="24"/>
        <v>5.5759516709829242</v>
      </c>
      <c r="I203" s="15">
        <f t="shared" si="24"/>
        <v>1.5759516709829242</v>
      </c>
      <c r="J203" s="15">
        <f t="shared" si="24"/>
        <v>0</v>
      </c>
      <c r="K203" s="15">
        <f t="shared" si="25"/>
        <v>0</v>
      </c>
      <c r="L203" s="15">
        <f t="shared" si="25"/>
        <v>0</v>
      </c>
      <c r="M203" s="15">
        <f t="shared" si="25"/>
        <v>0</v>
      </c>
      <c r="N203" s="14">
        <f t="shared" si="18"/>
        <v>247879.75835491461</v>
      </c>
      <c r="O203" s="11">
        <f t="shared" si="19"/>
        <v>47864.996652344591</v>
      </c>
    </row>
    <row r="204" spans="7:15" x14ac:dyDescent="0.2">
      <c r="G204" s="13">
        <f>VLOOKUP(47,HistData,2)</f>
        <v>50.292778823199455</v>
      </c>
      <c r="H204" s="15">
        <f t="shared" si="24"/>
        <v>6.2927788231994555</v>
      </c>
      <c r="I204" s="15">
        <f t="shared" si="24"/>
        <v>2.2927788231994555</v>
      </c>
      <c r="J204" s="15">
        <f t="shared" si="24"/>
        <v>0</v>
      </c>
      <c r="K204" s="15">
        <f t="shared" si="25"/>
        <v>0</v>
      </c>
      <c r="L204" s="15">
        <f t="shared" si="25"/>
        <v>0</v>
      </c>
      <c r="M204" s="15">
        <f t="shared" si="25"/>
        <v>0</v>
      </c>
      <c r="N204" s="14">
        <f t="shared" si="18"/>
        <v>251463.89411599727</v>
      </c>
      <c r="O204" s="11">
        <f t="shared" si="19"/>
        <v>51449.132413427258</v>
      </c>
    </row>
    <row r="205" spans="7:15" x14ac:dyDescent="0.2">
      <c r="G205" s="13">
        <f>VLOOKUP(37,HistData,2)</f>
        <v>49.759326719946507</v>
      </c>
      <c r="H205" s="15">
        <f t="shared" si="24"/>
        <v>5.7593267199465075</v>
      </c>
      <c r="I205" s="15">
        <f t="shared" si="24"/>
        <v>1.7593267199465075</v>
      </c>
      <c r="J205" s="15">
        <f t="shared" si="24"/>
        <v>0</v>
      </c>
      <c r="K205" s="15">
        <f t="shared" si="25"/>
        <v>0</v>
      </c>
      <c r="L205" s="15">
        <f t="shared" si="25"/>
        <v>0</v>
      </c>
      <c r="M205" s="15">
        <f t="shared" si="25"/>
        <v>0</v>
      </c>
      <c r="N205" s="14">
        <f t="shared" si="18"/>
        <v>248796.63359973254</v>
      </c>
      <c r="O205" s="11">
        <f t="shared" si="19"/>
        <v>48781.87189716252</v>
      </c>
    </row>
    <row r="206" spans="7:15" x14ac:dyDescent="0.2">
      <c r="G206" s="13">
        <f>VLOOKUP(21,HistData,2)</f>
        <v>49.930124724191259</v>
      </c>
      <c r="H206" s="15">
        <f t="shared" si="24"/>
        <v>5.9301247241912591</v>
      </c>
      <c r="I206" s="15">
        <f t="shared" si="24"/>
        <v>1.9301247241912591</v>
      </c>
      <c r="J206" s="15">
        <f t="shared" si="24"/>
        <v>0</v>
      </c>
      <c r="K206" s="15">
        <f t="shared" si="25"/>
        <v>0</v>
      </c>
      <c r="L206" s="15">
        <f t="shared" si="25"/>
        <v>0</v>
      </c>
      <c r="M206" s="15">
        <f t="shared" si="25"/>
        <v>0</v>
      </c>
      <c r="N206" s="14">
        <f t="shared" si="18"/>
        <v>249650.62362095629</v>
      </c>
      <c r="O206" s="11">
        <f t="shared" si="19"/>
        <v>49635.861918386276</v>
      </c>
    </row>
    <row r="207" spans="7:15" x14ac:dyDescent="0.2">
      <c r="G207" s="13">
        <f>VLOOKUP(57,HistData,2)</f>
        <v>50.812751561091723</v>
      </c>
      <c r="H207" s="15">
        <f t="shared" si="24"/>
        <v>6.8127515610917229</v>
      </c>
      <c r="I207" s="15">
        <f t="shared" si="24"/>
        <v>2.8127515610917229</v>
      </c>
      <c r="J207" s="15">
        <f t="shared" si="24"/>
        <v>0</v>
      </c>
      <c r="K207" s="15">
        <f t="shared" si="25"/>
        <v>0</v>
      </c>
      <c r="L207" s="15">
        <f t="shared" si="25"/>
        <v>0</v>
      </c>
      <c r="M207" s="15">
        <f t="shared" si="25"/>
        <v>0</v>
      </c>
      <c r="N207" s="14">
        <f t="shared" si="18"/>
        <v>254063.75780545862</v>
      </c>
      <c r="O207" s="11">
        <f t="shared" si="19"/>
        <v>54048.996102888603</v>
      </c>
    </row>
    <row r="208" spans="7:15" x14ac:dyDescent="0.2">
      <c r="G208" s="13">
        <f>VLOOKUP(22,HistData,2)</f>
        <v>49.763288656237144</v>
      </c>
      <c r="H208" s="15">
        <f t="shared" si="24"/>
        <v>5.7632886562371439</v>
      </c>
      <c r="I208" s="15">
        <f t="shared" si="24"/>
        <v>1.7632886562371439</v>
      </c>
      <c r="J208" s="15">
        <f t="shared" si="24"/>
        <v>0</v>
      </c>
      <c r="K208" s="15">
        <f t="shared" si="25"/>
        <v>0</v>
      </c>
      <c r="L208" s="15">
        <f t="shared" si="25"/>
        <v>0</v>
      </c>
      <c r="M208" s="15">
        <f t="shared" si="25"/>
        <v>0</v>
      </c>
      <c r="N208" s="14">
        <f t="shared" si="18"/>
        <v>248816.44328118573</v>
      </c>
      <c r="O208" s="11">
        <f t="shared" si="19"/>
        <v>48801.681578615709</v>
      </c>
    </row>
    <row r="209" spans="7:15" x14ac:dyDescent="0.2">
      <c r="G209" s="13">
        <f>VLOOKUP(18,HistData,2)</f>
        <v>49.800288395772469</v>
      </c>
      <c r="H209" s="15">
        <f t="shared" si="24"/>
        <v>5.8002883957724691</v>
      </c>
      <c r="I209" s="15">
        <f t="shared" si="24"/>
        <v>1.8002883957724691</v>
      </c>
      <c r="J209" s="15">
        <f t="shared" si="24"/>
        <v>0</v>
      </c>
      <c r="K209" s="15">
        <f t="shared" si="25"/>
        <v>0</v>
      </c>
      <c r="L209" s="15">
        <f t="shared" si="25"/>
        <v>0</v>
      </c>
      <c r="M209" s="15">
        <f t="shared" si="25"/>
        <v>0</v>
      </c>
      <c r="N209" s="14">
        <f t="shared" si="18"/>
        <v>249001.44197886233</v>
      </c>
      <c r="O209" s="11">
        <f t="shared" si="19"/>
        <v>48986.680276292318</v>
      </c>
    </row>
    <row r="210" spans="7:15" x14ac:dyDescent="0.2">
      <c r="G210" s="13">
        <f>VLOOKUP(13,HistData,2)</f>
        <v>49.651501120239637</v>
      </c>
      <c r="H210" s="15">
        <f t="shared" si="24"/>
        <v>5.6515011202396366</v>
      </c>
      <c r="I210" s="15">
        <f t="shared" si="24"/>
        <v>1.6515011202396366</v>
      </c>
      <c r="J210" s="15">
        <f t="shared" si="24"/>
        <v>0</v>
      </c>
      <c r="K210" s="15">
        <f t="shared" si="25"/>
        <v>0</v>
      </c>
      <c r="L210" s="15">
        <f t="shared" si="25"/>
        <v>0</v>
      </c>
      <c r="M210" s="15">
        <f t="shared" si="25"/>
        <v>0</v>
      </c>
      <c r="N210" s="14">
        <f t="shared" si="18"/>
        <v>248257.50560119818</v>
      </c>
      <c r="O210" s="11">
        <f t="shared" si="19"/>
        <v>48242.743898628163</v>
      </c>
    </row>
    <row r="211" spans="7:15" x14ac:dyDescent="0.2">
      <c r="G211" s="13">
        <f>VLOOKUP(46,HistData,2)</f>
        <v>50.330758107226352</v>
      </c>
      <c r="H211" s="15">
        <f t="shared" si="24"/>
        <v>6.3307581072263517</v>
      </c>
      <c r="I211" s="15">
        <f t="shared" si="24"/>
        <v>2.3307581072263517</v>
      </c>
      <c r="J211" s="15">
        <f t="shared" si="24"/>
        <v>0</v>
      </c>
      <c r="K211" s="15">
        <f t="shared" si="25"/>
        <v>0</v>
      </c>
      <c r="L211" s="15">
        <f t="shared" si="25"/>
        <v>0</v>
      </c>
      <c r="M211" s="15">
        <f t="shared" si="25"/>
        <v>0</v>
      </c>
      <c r="N211" s="14">
        <f t="shared" si="18"/>
        <v>251653.79053613177</v>
      </c>
      <c r="O211" s="11">
        <f t="shared" si="19"/>
        <v>51639.028833561752</v>
      </c>
    </row>
    <row r="212" spans="7:15" x14ac:dyDescent="0.2">
      <c r="G212" s="13">
        <f>VLOOKUP(53,HistData,2)</f>
        <v>50.552966764847973</v>
      </c>
      <c r="H212" s="15">
        <f t="shared" si="24"/>
        <v>6.552966764847973</v>
      </c>
      <c r="I212" s="15">
        <f t="shared" si="24"/>
        <v>2.552966764847973</v>
      </c>
      <c r="J212" s="15">
        <f t="shared" si="24"/>
        <v>0</v>
      </c>
      <c r="K212" s="15">
        <f t="shared" si="25"/>
        <v>0</v>
      </c>
      <c r="L212" s="15">
        <f t="shared" si="25"/>
        <v>0</v>
      </c>
      <c r="M212" s="15">
        <f t="shared" si="25"/>
        <v>0</v>
      </c>
      <c r="N212" s="14">
        <f t="shared" ref="N212:N275" si="26">SUMPRODUCT(H212:J212,CallDV)+SUMPRODUCT(K212:M212,PutDV)+Shares*FinStock</f>
        <v>252764.83382423987</v>
      </c>
      <c r="O212" s="11">
        <f t="shared" ref="O212:O275" si="27">N212-TotCost</f>
        <v>52750.072121669858</v>
      </c>
    </row>
    <row r="213" spans="7:15" x14ac:dyDescent="0.2">
      <c r="G213" s="13">
        <f>VLOOKUP(7,HistData,2)</f>
        <v>49.65860350648444</v>
      </c>
      <c r="H213" s="15">
        <f t="shared" si="24"/>
        <v>5.6586035064844395</v>
      </c>
      <c r="I213" s="15">
        <f t="shared" si="24"/>
        <v>1.6586035064844395</v>
      </c>
      <c r="J213" s="15">
        <f t="shared" si="24"/>
        <v>0</v>
      </c>
      <c r="K213" s="15">
        <f t="shared" si="25"/>
        <v>0</v>
      </c>
      <c r="L213" s="15">
        <f t="shared" si="25"/>
        <v>0</v>
      </c>
      <c r="M213" s="15">
        <f t="shared" si="25"/>
        <v>0</v>
      </c>
      <c r="N213" s="14">
        <f t="shared" si="26"/>
        <v>248293.01753242221</v>
      </c>
      <c r="O213" s="11">
        <f t="shared" si="27"/>
        <v>48278.255829852191</v>
      </c>
    </row>
    <row r="214" spans="7:15" x14ac:dyDescent="0.2">
      <c r="G214" s="13">
        <f>VLOOKUP(54,HistData,2)</f>
        <v>50.608889369850331</v>
      </c>
      <c r="H214" s="15">
        <f t="shared" si="24"/>
        <v>6.6088893698503313</v>
      </c>
      <c r="I214" s="15">
        <f t="shared" si="24"/>
        <v>2.6088893698503313</v>
      </c>
      <c r="J214" s="15">
        <f t="shared" si="24"/>
        <v>0</v>
      </c>
      <c r="K214" s="15">
        <f t="shared" si="25"/>
        <v>0</v>
      </c>
      <c r="L214" s="15">
        <f t="shared" si="25"/>
        <v>0</v>
      </c>
      <c r="M214" s="15">
        <f t="shared" si="25"/>
        <v>0</v>
      </c>
      <c r="N214" s="14">
        <f t="shared" si="26"/>
        <v>253044.44684925166</v>
      </c>
      <c r="O214" s="11">
        <f t="shared" si="27"/>
        <v>53029.685146681644</v>
      </c>
    </row>
    <row r="215" spans="7:15" x14ac:dyDescent="0.2">
      <c r="G215" s="13">
        <f>VLOOKUP(37,HistData,2)</f>
        <v>49.759326719946507</v>
      </c>
      <c r="H215" s="15">
        <f t="shared" si="24"/>
        <v>5.7593267199465075</v>
      </c>
      <c r="I215" s="15">
        <f t="shared" si="24"/>
        <v>1.7593267199465075</v>
      </c>
      <c r="J215" s="15">
        <f t="shared" si="24"/>
        <v>0</v>
      </c>
      <c r="K215" s="15">
        <f t="shared" si="25"/>
        <v>0</v>
      </c>
      <c r="L215" s="15">
        <f t="shared" si="25"/>
        <v>0</v>
      </c>
      <c r="M215" s="15">
        <f t="shared" si="25"/>
        <v>0</v>
      </c>
      <c r="N215" s="14">
        <f t="shared" si="26"/>
        <v>248796.63359973254</v>
      </c>
      <c r="O215" s="11">
        <f t="shared" si="27"/>
        <v>48781.87189716252</v>
      </c>
    </row>
    <row r="216" spans="7:15" x14ac:dyDescent="0.2">
      <c r="G216" s="13">
        <f>VLOOKUP(53,HistData,2)</f>
        <v>50.552966764847973</v>
      </c>
      <c r="H216" s="15">
        <f t="shared" si="24"/>
        <v>6.552966764847973</v>
      </c>
      <c r="I216" s="15">
        <f t="shared" si="24"/>
        <v>2.552966764847973</v>
      </c>
      <c r="J216" s="15">
        <f t="shared" si="24"/>
        <v>0</v>
      </c>
      <c r="K216" s="15">
        <f t="shared" si="25"/>
        <v>0</v>
      </c>
      <c r="L216" s="15">
        <f t="shared" si="25"/>
        <v>0</v>
      </c>
      <c r="M216" s="15">
        <f t="shared" si="25"/>
        <v>0</v>
      </c>
      <c r="N216" s="14">
        <f t="shared" si="26"/>
        <v>252764.83382423987</v>
      </c>
      <c r="O216" s="11">
        <f t="shared" si="27"/>
        <v>52750.072121669858</v>
      </c>
    </row>
    <row r="217" spans="7:15" x14ac:dyDescent="0.2">
      <c r="G217" s="13">
        <f>VLOOKUP(45,HistData,2)</f>
        <v>50.178510279496848</v>
      </c>
      <c r="H217" s="15">
        <f t="shared" si="24"/>
        <v>6.1785102794968481</v>
      </c>
      <c r="I217" s="15">
        <f t="shared" si="24"/>
        <v>2.1785102794968481</v>
      </c>
      <c r="J217" s="15">
        <f t="shared" si="24"/>
        <v>0</v>
      </c>
      <c r="K217" s="15">
        <f t="shared" si="25"/>
        <v>0</v>
      </c>
      <c r="L217" s="15">
        <f t="shared" si="25"/>
        <v>0</v>
      </c>
      <c r="M217" s="15">
        <f t="shared" si="25"/>
        <v>0</v>
      </c>
      <c r="N217" s="14">
        <f t="shared" si="26"/>
        <v>250892.55139748423</v>
      </c>
      <c r="O217" s="11">
        <f t="shared" si="27"/>
        <v>50877.789694914216</v>
      </c>
    </row>
    <row r="218" spans="7:15" x14ac:dyDescent="0.2">
      <c r="G218" s="13">
        <f>VLOOKUP(20,HistData,2)</f>
        <v>50.174112176265155</v>
      </c>
      <c r="H218" s="15">
        <f t="shared" si="24"/>
        <v>6.1741121762651545</v>
      </c>
      <c r="I218" s="15">
        <f t="shared" si="24"/>
        <v>2.1741121762651545</v>
      </c>
      <c r="J218" s="15">
        <f t="shared" si="24"/>
        <v>0</v>
      </c>
      <c r="K218" s="15">
        <f t="shared" si="25"/>
        <v>0</v>
      </c>
      <c r="L218" s="15">
        <f t="shared" si="25"/>
        <v>0</v>
      </c>
      <c r="M218" s="15">
        <f t="shared" si="25"/>
        <v>0</v>
      </c>
      <c r="N218" s="14">
        <f t="shared" si="26"/>
        <v>250870.56088132577</v>
      </c>
      <c r="O218" s="11">
        <f t="shared" si="27"/>
        <v>50855.799178755755</v>
      </c>
    </row>
    <row r="219" spans="7:15" x14ac:dyDescent="0.2">
      <c r="G219" s="13">
        <f>VLOOKUP(32,HistData,2)</f>
        <v>49.414238608884425</v>
      </c>
      <c r="H219" s="15">
        <f t="shared" si="24"/>
        <v>5.4142386088844248</v>
      </c>
      <c r="I219" s="15">
        <f t="shared" si="24"/>
        <v>1.4142386088844248</v>
      </c>
      <c r="J219" s="15">
        <f t="shared" si="24"/>
        <v>0</v>
      </c>
      <c r="K219" s="15">
        <f t="shared" si="25"/>
        <v>0</v>
      </c>
      <c r="L219" s="15">
        <f t="shared" si="25"/>
        <v>0</v>
      </c>
      <c r="M219" s="15">
        <f t="shared" si="25"/>
        <v>0</v>
      </c>
      <c r="N219" s="14">
        <f t="shared" si="26"/>
        <v>247071.19304442214</v>
      </c>
      <c r="O219" s="11">
        <f t="shared" si="27"/>
        <v>47056.43134185212</v>
      </c>
    </row>
    <row r="220" spans="7:15" x14ac:dyDescent="0.2">
      <c r="G220" s="13">
        <f>VLOOKUP(49,HistData,2)</f>
        <v>50.312611954459221</v>
      </c>
      <c r="H220" s="15">
        <f t="shared" ref="H220:J239" si="28">MAX(FinStock-H$15, 0)</f>
        <v>6.3126119544592214</v>
      </c>
      <c r="I220" s="15">
        <f t="shared" si="28"/>
        <v>2.3126119544592214</v>
      </c>
      <c r="J220" s="15">
        <f t="shared" si="28"/>
        <v>0</v>
      </c>
      <c r="K220" s="15">
        <f t="shared" ref="K220:M239" si="29">MAX(K$15 - FinStock,0)</f>
        <v>0</v>
      </c>
      <c r="L220" s="15">
        <f t="shared" si="29"/>
        <v>0</v>
      </c>
      <c r="M220" s="15">
        <f t="shared" si="29"/>
        <v>0</v>
      </c>
      <c r="N220" s="14">
        <f t="shared" si="26"/>
        <v>251563.05977229611</v>
      </c>
      <c r="O220" s="11">
        <f t="shared" si="27"/>
        <v>51548.298069726094</v>
      </c>
    </row>
    <row r="221" spans="7:15" x14ac:dyDescent="0.2">
      <c r="G221" s="13">
        <f>VLOOKUP(10,HistData,2)</f>
        <v>49.756247877678717</v>
      </c>
      <c r="H221" s="15">
        <f t="shared" si="28"/>
        <v>5.7562478776787174</v>
      </c>
      <c r="I221" s="15">
        <f t="shared" si="28"/>
        <v>1.7562478776787174</v>
      </c>
      <c r="J221" s="15">
        <f t="shared" si="28"/>
        <v>0</v>
      </c>
      <c r="K221" s="15">
        <f t="shared" si="29"/>
        <v>0</v>
      </c>
      <c r="L221" s="15">
        <f t="shared" si="29"/>
        <v>0</v>
      </c>
      <c r="M221" s="15">
        <f t="shared" si="29"/>
        <v>0</v>
      </c>
      <c r="N221" s="14">
        <f t="shared" si="26"/>
        <v>248781.23938839359</v>
      </c>
      <c r="O221" s="11">
        <f t="shared" si="27"/>
        <v>48766.477685823571</v>
      </c>
    </row>
    <row r="222" spans="7:15" x14ac:dyDescent="0.2">
      <c r="G222" s="13">
        <f>VLOOKUP(47,HistData,2)</f>
        <v>50.292778823199455</v>
      </c>
      <c r="H222" s="15">
        <f t="shared" si="28"/>
        <v>6.2927788231994555</v>
      </c>
      <c r="I222" s="15">
        <f t="shared" si="28"/>
        <v>2.2927788231994555</v>
      </c>
      <c r="J222" s="15">
        <f t="shared" si="28"/>
        <v>0</v>
      </c>
      <c r="K222" s="15">
        <f t="shared" si="29"/>
        <v>0</v>
      </c>
      <c r="L222" s="15">
        <f t="shared" si="29"/>
        <v>0</v>
      </c>
      <c r="M222" s="15">
        <f t="shared" si="29"/>
        <v>0</v>
      </c>
      <c r="N222" s="14">
        <f t="shared" si="26"/>
        <v>251463.89411599727</v>
      </c>
      <c r="O222" s="11">
        <f t="shared" si="27"/>
        <v>51449.132413427258</v>
      </c>
    </row>
    <row r="223" spans="7:15" x14ac:dyDescent="0.2">
      <c r="G223" s="13">
        <f>VLOOKUP(26,HistData,2)</f>
        <v>49.641763344987744</v>
      </c>
      <c r="H223" s="15">
        <f t="shared" si="28"/>
        <v>5.6417633449877442</v>
      </c>
      <c r="I223" s="15">
        <f t="shared" si="28"/>
        <v>1.6417633449877442</v>
      </c>
      <c r="J223" s="15">
        <f t="shared" si="28"/>
        <v>0</v>
      </c>
      <c r="K223" s="15">
        <f t="shared" si="29"/>
        <v>0</v>
      </c>
      <c r="L223" s="15">
        <f t="shared" si="29"/>
        <v>0</v>
      </c>
      <c r="M223" s="15">
        <f t="shared" si="29"/>
        <v>0</v>
      </c>
      <c r="N223" s="14">
        <f t="shared" si="26"/>
        <v>248208.81672493872</v>
      </c>
      <c r="O223" s="11">
        <f t="shared" si="27"/>
        <v>48194.055022368702</v>
      </c>
    </row>
    <row r="224" spans="7:15" x14ac:dyDescent="0.2">
      <c r="G224" s="13">
        <f>VLOOKUP(33,HistData,2)</f>
        <v>49.696501102020065</v>
      </c>
      <c r="H224" s="15">
        <f t="shared" si="28"/>
        <v>5.6965011020200649</v>
      </c>
      <c r="I224" s="15">
        <f t="shared" si="28"/>
        <v>1.6965011020200649</v>
      </c>
      <c r="J224" s="15">
        <f t="shared" si="28"/>
        <v>0</v>
      </c>
      <c r="K224" s="15">
        <f t="shared" si="29"/>
        <v>0</v>
      </c>
      <c r="L224" s="15">
        <f t="shared" si="29"/>
        <v>0</v>
      </c>
      <c r="M224" s="15">
        <f t="shared" si="29"/>
        <v>0</v>
      </c>
      <c r="N224" s="14">
        <f t="shared" si="26"/>
        <v>248482.50551010034</v>
      </c>
      <c r="O224" s="11">
        <f t="shared" si="27"/>
        <v>48467.743807530322</v>
      </c>
    </row>
    <row r="225" spans="7:15" x14ac:dyDescent="0.2">
      <c r="G225" s="13">
        <f>VLOOKUP(5,HistData,2)</f>
        <v>49.709124117883135</v>
      </c>
      <c r="H225" s="15">
        <f t="shared" si="28"/>
        <v>5.7091241178831353</v>
      </c>
      <c r="I225" s="15">
        <f t="shared" si="28"/>
        <v>1.7091241178831353</v>
      </c>
      <c r="J225" s="15">
        <f t="shared" si="28"/>
        <v>0</v>
      </c>
      <c r="K225" s="15">
        <f t="shared" si="29"/>
        <v>0</v>
      </c>
      <c r="L225" s="15">
        <f t="shared" si="29"/>
        <v>0</v>
      </c>
      <c r="M225" s="15">
        <f t="shared" si="29"/>
        <v>0</v>
      </c>
      <c r="N225" s="14">
        <f t="shared" si="26"/>
        <v>248545.62058941569</v>
      </c>
      <c r="O225" s="11">
        <f t="shared" si="27"/>
        <v>48530.858886845672</v>
      </c>
    </row>
    <row r="226" spans="7:15" x14ac:dyDescent="0.2">
      <c r="G226" s="13">
        <f>VLOOKUP(4,HistData,2)</f>
        <v>49.842601153200661</v>
      </c>
      <c r="H226" s="15">
        <f t="shared" si="28"/>
        <v>5.8426011532006612</v>
      </c>
      <c r="I226" s="15">
        <f t="shared" si="28"/>
        <v>1.8426011532006612</v>
      </c>
      <c r="J226" s="15">
        <f t="shared" si="28"/>
        <v>0</v>
      </c>
      <c r="K226" s="15">
        <f t="shared" si="29"/>
        <v>0</v>
      </c>
      <c r="L226" s="15">
        <f t="shared" si="29"/>
        <v>0</v>
      </c>
      <c r="M226" s="15">
        <f t="shared" si="29"/>
        <v>0</v>
      </c>
      <c r="N226" s="14">
        <f t="shared" si="26"/>
        <v>249213.00576600331</v>
      </c>
      <c r="O226" s="11">
        <f t="shared" si="27"/>
        <v>49198.244063433289</v>
      </c>
    </row>
    <row r="227" spans="7:15" x14ac:dyDescent="0.2">
      <c r="G227" s="13">
        <f>VLOOKUP(50,HistData,2)</f>
        <v>50.327005754053239</v>
      </c>
      <c r="H227" s="15">
        <f t="shared" si="28"/>
        <v>6.3270057540532392</v>
      </c>
      <c r="I227" s="15">
        <f t="shared" si="28"/>
        <v>2.3270057540532392</v>
      </c>
      <c r="J227" s="15">
        <f t="shared" si="28"/>
        <v>0</v>
      </c>
      <c r="K227" s="15">
        <f t="shared" si="29"/>
        <v>0</v>
      </c>
      <c r="L227" s="15">
        <f t="shared" si="29"/>
        <v>0</v>
      </c>
      <c r="M227" s="15">
        <f t="shared" si="29"/>
        <v>0</v>
      </c>
      <c r="N227" s="14">
        <f t="shared" si="26"/>
        <v>251635.02877026619</v>
      </c>
      <c r="O227" s="11">
        <f t="shared" si="27"/>
        <v>51620.267067696172</v>
      </c>
    </row>
    <row r="228" spans="7:15" x14ac:dyDescent="0.2">
      <c r="G228" s="13">
        <f>VLOOKUP(59,HistData,2)</f>
        <v>50.883833692986435</v>
      </c>
      <c r="H228" s="15">
        <f t="shared" si="28"/>
        <v>6.8838336929864354</v>
      </c>
      <c r="I228" s="15">
        <f t="shared" si="28"/>
        <v>2.8838336929864354</v>
      </c>
      <c r="J228" s="15">
        <f t="shared" si="28"/>
        <v>0</v>
      </c>
      <c r="K228" s="15">
        <f t="shared" si="29"/>
        <v>0</v>
      </c>
      <c r="L228" s="15">
        <f t="shared" si="29"/>
        <v>0</v>
      </c>
      <c r="M228" s="15">
        <f t="shared" si="29"/>
        <v>0</v>
      </c>
      <c r="N228" s="14">
        <f t="shared" si="26"/>
        <v>254419.16846493218</v>
      </c>
      <c r="O228" s="11">
        <f t="shared" si="27"/>
        <v>54404.406762362167</v>
      </c>
    </row>
    <row r="229" spans="7:15" x14ac:dyDescent="0.2">
      <c r="G229" s="13">
        <f>VLOOKUP(2,HistData,2)</f>
        <v>49.793988430584655</v>
      </c>
      <c r="H229" s="15">
        <f t="shared" si="28"/>
        <v>5.7939884305846547</v>
      </c>
      <c r="I229" s="15">
        <f t="shared" si="28"/>
        <v>1.7939884305846547</v>
      </c>
      <c r="J229" s="15">
        <f t="shared" si="28"/>
        <v>0</v>
      </c>
      <c r="K229" s="15">
        <f t="shared" si="29"/>
        <v>0</v>
      </c>
      <c r="L229" s="15">
        <f t="shared" si="29"/>
        <v>0</v>
      </c>
      <c r="M229" s="15">
        <f t="shared" si="29"/>
        <v>0</v>
      </c>
      <c r="N229" s="14">
        <f t="shared" si="26"/>
        <v>248969.94215292326</v>
      </c>
      <c r="O229" s="11">
        <f t="shared" si="27"/>
        <v>48955.180450353248</v>
      </c>
    </row>
    <row r="230" spans="7:15" x14ac:dyDescent="0.2">
      <c r="G230" s="13">
        <f>VLOOKUP(39,HistData,2)</f>
        <v>49.828497117176376</v>
      </c>
      <c r="H230" s="15">
        <f t="shared" si="28"/>
        <v>5.8284971171763758</v>
      </c>
      <c r="I230" s="15">
        <f t="shared" si="28"/>
        <v>1.8284971171763758</v>
      </c>
      <c r="J230" s="15">
        <f t="shared" si="28"/>
        <v>0</v>
      </c>
      <c r="K230" s="15">
        <f t="shared" si="29"/>
        <v>0</v>
      </c>
      <c r="L230" s="15">
        <f t="shared" si="29"/>
        <v>0</v>
      </c>
      <c r="M230" s="15">
        <f t="shared" si="29"/>
        <v>0</v>
      </c>
      <c r="N230" s="14">
        <f t="shared" si="26"/>
        <v>249142.48558588189</v>
      </c>
      <c r="O230" s="11">
        <f t="shared" si="27"/>
        <v>49127.723883311875</v>
      </c>
    </row>
    <row r="231" spans="7:15" x14ac:dyDescent="0.2">
      <c r="G231" s="13">
        <f>VLOOKUP(57,HistData,2)</f>
        <v>50.812751561091723</v>
      </c>
      <c r="H231" s="15">
        <f t="shared" si="28"/>
        <v>6.8127515610917229</v>
      </c>
      <c r="I231" s="15">
        <f t="shared" si="28"/>
        <v>2.8127515610917229</v>
      </c>
      <c r="J231" s="15">
        <f t="shared" si="28"/>
        <v>0</v>
      </c>
      <c r="K231" s="15">
        <f t="shared" si="29"/>
        <v>0</v>
      </c>
      <c r="L231" s="15">
        <f t="shared" si="29"/>
        <v>0</v>
      </c>
      <c r="M231" s="15">
        <f t="shared" si="29"/>
        <v>0</v>
      </c>
      <c r="N231" s="14">
        <f t="shared" si="26"/>
        <v>254063.75780545862</v>
      </c>
      <c r="O231" s="11">
        <f t="shared" si="27"/>
        <v>54048.996102888603</v>
      </c>
    </row>
    <row r="232" spans="7:15" x14ac:dyDescent="0.2">
      <c r="G232" s="13">
        <f>VLOOKUP(8,HistData,2)</f>
        <v>49.620263883842931</v>
      </c>
      <c r="H232" s="15">
        <f t="shared" si="28"/>
        <v>5.6202638838429309</v>
      </c>
      <c r="I232" s="15">
        <f t="shared" si="28"/>
        <v>1.6202638838429309</v>
      </c>
      <c r="J232" s="15">
        <f t="shared" si="28"/>
        <v>0</v>
      </c>
      <c r="K232" s="15">
        <f t="shared" si="29"/>
        <v>0</v>
      </c>
      <c r="L232" s="15">
        <f t="shared" si="29"/>
        <v>0</v>
      </c>
      <c r="M232" s="15">
        <f t="shared" si="29"/>
        <v>0</v>
      </c>
      <c r="N232" s="14">
        <f t="shared" si="26"/>
        <v>248101.31941921465</v>
      </c>
      <c r="O232" s="11">
        <f t="shared" si="27"/>
        <v>48086.557716644631</v>
      </c>
    </row>
    <row r="233" spans="7:15" x14ac:dyDescent="0.2">
      <c r="G233" s="13">
        <f>VLOOKUP(23,HistData,2)</f>
        <v>49.905222000624477</v>
      </c>
      <c r="H233" s="15">
        <f t="shared" si="28"/>
        <v>5.9052220006244767</v>
      </c>
      <c r="I233" s="15">
        <f t="shared" si="28"/>
        <v>1.9052220006244767</v>
      </c>
      <c r="J233" s="15">
        <f t="shared" si="28"/>
        <v>0</v>
      </c>
      <c r="K233" s="15">
        <f t="shared" si="29"/>
        <v>0</v>
      </c>
      <c r="L233" s="15">
        <f t="shared" si="29"/>
        <v>0</v>
      </c>
      <c r="M233" s="15">
        <f t="shared" si="29"/>
        <v>0</v>
      </c>
      <c r="N233" s="14">
        <f t="shared" si="26"/>
        <v>249526.11000312239</v>
      </c>
      <c r="O233" s="11">
        <f t="shared" si="27"/>
        <v>49511.348300552374</v>
      </c>
    </row>
    <row r="234" spans="7:15" x14ac:dyDescent="0.2">
      <c r="G234" s="13">
        <f>VLOOKUP(30,HistData,2)</f>
        <v>49.662801573915388</v>
      </c>
      <c r="H234" s="15">
        <f t="shared" si="28"/>
        <v>5.6628015739153881</v>
      </c>
      <c r="I234" s="15">
        <f t="shared" si="28"/>
        <v>1.6628015739153881</v>
      </c>
      <c r="J234" s="15">
        <f t="shared" si="28"/>
        <v>0</v>
      </c>
      <c r="K234" s="15">
        <f t="shared" si="29"/>
        <v>0</v>
      </c>
      <c r="L234" s="15">
        <f t="shared" si="29"/>
        <v>0</v>
      </c>
      <c r="M234" s="15">
        <f t="shared" si="29"/>
        <v>0</v>
      </c>
      <c r="N234" s="14">
        <f t="shared" si="26"/>
        <v>248314.00786957695</v>
      </c>
      <c r="O234" s="11">
        <f t="shared" si="27"/>
        <v>48299.246167006932</v>
      </c>
    </row>
    <row r="235" spans="7:15" x14ac:dyDescent="0.2">
      <c r="G235" s="13">
        <f>VLOOKUP(54,HistData,2)</f>
        <v>50.608889369850331</v>
      </c>
      <c r="H235" s="15">
        <f t="shared" si="28"/>
        <v>6.6088893698503313</v>
      </c>
      <c r="I235" s="15">
        <f t="shared" si="28"/>
        <v>2.6088893698503313</v>
      </c>
      <c r="J235" s="15">
        <f t="shared" si="28"/>
        <v>0</v>
      </c>
      <c r="K235" s="15">
        <f t="shared" si="29"/>
        <v>0</v>
      </c>
      <c r="L235" s="15">
        <f t="shared" si="29"/>
        <v>0</v>
      </c>
      <c r="M235" s="15">
        <f t="shared" si="29"/>
        <v>0</v>
      </c>
      <c r="N235" s="14">
        <f t="shared" si="26"/>
        <v>253044.44684925166</v>
      </c>
      <c r="O235" s="11">
        <f t="shared" si="27"/>
        <v>53029.685146681644</v>
      </c>
    </row>
    <row r="236" spans="7:15" x14ac:dyDescent="0.2">
      <c r="G236" s="13">
        <f>VLOOKUP(10,HistData,2)</f>
        <v>49.756247877678717</v>
      </c>
      <c r="H236" s="15">
        <f t="shared" si="28"/>
        <v>5.7562478776787174</v>
      </c>
      <c r="I236" s="15">
        <f t="shared" si="28"/>
        <v>1.7562478776787174</v>
      </c>
      <c r="J236" s="15">
        <f t="shared" si="28"/>
        <v>0</v>
      </c>
      <c r="K236" s="15">
        <f t="shared" si="29"/>
        <v>0</v>
      </c>
      <c r="L236" s="15">
        <f t="shared" si="29"/>
        <v>0</v>
      </c>
      <c r="M236" s="15">
        <f t="shared" si="29"/>
        <v>0</v>
      </c>
      <c r="N236" s="14">
        <f t="shared" si="26"/>
        <v>248781.23938839359</v>
      </c>
      <c r="O236" s="11">
        <f t="shared" si="27"/>
        <v>48766.477685823571</v>
      </c>
    </row>
    <row r="237" spans="7:15" x14ac:dyDescent="0.2">
      <c r="G237" s="13">
        <f>VLOOKUP(49,HistData,2)</f>
        <v>50.312611954459221</v>
      </c>
      <c r="H237" s="15">
        <f t="shared" si="28"/>
        <v>6.3126119544592214</v>
      </c>
      <c r="I237" s="15">
        <f t="shared" si="28"/>
        <v>2.3126119544592214</v>
      </c>
      <c r="J237" s="15">
        <f t="shared" si="28"/>
        <v>0</v>
      </c>
      <c r="K237" s="15">
        <f t="shared" si="29"/>
        <v>0</v>
      </c>
      <c r="L237" s="15">
        <f t="shared" si="29"/>
        <v>0</v>
      </c>
      <c r="M237" s="15">
        <f t="shared" si="29"/>
        <v>0</v>
      </c>
      <c r="N237" s="14">
        <f t="shared" si="26"/>
        <v>251563.05977229611</v>
      </c>
      <c r="O237" s="11">
        <f t="shared" si="27"/>
        <v>51548.298069726094</v>
      </c>
    </row>
    <row r="238" spans="7:15" x14ac:dyDescent="0.2">
      <c r="G238" s="13">
        <f>VLOOKUP(39,HistData,2)</f>
        <v>49.828497117176376</v>
      </c>
      <c r="H238" s="15">
        <f t="shared" si="28"/>
        <v>5.8284971171763758</v>
      </c>
      <c r="I238" s="15">
        <f t="shared" si="28"/>
        <v>1.8284971171763758</v>
      </c>
      <c r="J238" s="15">
        <f t="shared" si="28"/>
        <v>0</v>
      </c>
      <c r="K238" s="15">
        <f t="shared" si="29"/>
        <v>0</v>
      </c>
      <c r="L238" s="15">
        <f t="shared" si="29"/>
        <v>0</v>
      </c>
      <c r="M238" s="15">
        <f t="shared" si="29"/>
        <v>0</v>
      </c>
      <c r="N238" s="14">
        <f t="shared" si="26"/>
        <v>249142.48558588189</v>
      </c>
      <c r="O238" s="11">
        <f t="shared" si="27"/>
        <v>49127.723883311875</v>
      </c>
    </row>
    <row r="239" spans="7:15" x14ac:dyDescent="0.2">
      <c r="G239" s="13">
        <f>VLOOKUP(14,HistData,2)</f>
        <v>49.558213449006757</v>
      </c>
      <c r="H239" s="15">
        <f t="shared" si="28"/>
        <v>5.5582134490067574</v>
      </c>
      <c r="I239" s="15">
        <f t="shared" si="28"/>
        <v>1.5582134490067574</v>
      </c>
      <c r="J239" s="15">
        <f t="shared" si="28"/>
        <v>0</v>
      </c>
      <c r="K239" s="15">
        <f t="shared" si="29"/>
        <v>0</v>
      </c>
      <c r="L239" s="15">
        <f t="shared" si="29"/>
        <v>0</v>
      </c>
      <c r="M239" s="15">
        <f t="shared" si="29"/>
        <v>0</v>
      </c>
      <c r="N239" s="14">
        <f t="shared" si="26"/>
        <v>247791.06724503377</v>
      </c>
      <c r="O239" s="11">
        <f t="shared" si="27"/>
        <v>47776.305542463757</v>
      </c>
    </row>
    <row r="240" spans="7:15" x14ac:dyDescent="0.2">
      <c r="G240" s="13">
        <f>VLOOKUP(3,HistData,2)</f>
        <v>49.86843352977931</v>
      </c>
      <c r="H240" s="15">
        <f t="shared" ref="H240:J259" si="30">MAX(FinStock-H$15, 0)</f>
        <v>5.8684335297793098</v>
      </c>
      <c r="I240" s="15">
        <f t="shared" si="30"/>
        <v>1.8684335297793098</v>
      </c>
      <c r="J240" s="15">
        <f t="shared" si="30"/>
        <v>0</v>
      </c>
      <c r="K240" s="15">
        <f t="shared" ref="K240:M259" si="31">MAX(K$15 - FinStock,0)</f>
        <v>0</v>
      </c>
      <c r="L240" s="15">
        <f t="shared" si="31"/>
        <v>0</v>
      </c>
      <c r="M240" s="15">
        <f t="shared" si="31"/>
        <v>0</v>
      </c>
      <c r="N240" s="14">
        <f t="shared" si="26"/>
        <v>249342.16764889655</v>
      </c>
      <c r="O240" s="11">
        <f t="shared" si="27"/>
        <v>49327.405946326529</v>
      </c>
    </row>
    <row r="241" spans="7:15" x14ac:dyDescent="0.2">
      <c r="G241" s="13">
        <f>VLOOKUP(54,HistData,2)</f>
        <v>50.608889369850331</v>
      </c>
      <c r="H241" s="15">
        <f t="shared" si="30"/>
        <v>6.6088893698503313</v>
      </c>
      <c r="I241" s="15">
        <f t="shared" si="30"/>
        <v>2.6088893698503313</v>
      </c>
      <c r="J241" s="15">
        <f t="shared" si="30"/>
        <v>0</v>
      </c>
      <c r="K241" s="15">
        <f t="shared" si="31"/>
        <v>0</v>
      </c>
      <c r="L241" s="15">
        <f t="shared" si="31"/>
        <v>0</v>
      </c>
      <c r="M241" s="15">
        <f t="shared" si="31"/>
        <v>0</v>
      </c>
      <c r="N241" s="14">
        <f t="shared" si="26"/>
        <v>253044.44684925166</v>
      </c>
      <c r="O241" s="11">
        <f t="shared" si="27"/>
        <v>53029.685146681644</v>
      </c>
    </row>
    <row r="242" spans="7:15" x14ac:dyDescent="0.2">
      <c r="G242" s="13">
        <f>VLOOKUP(29,HistData,2)</f>
        <v>49.473923874463672</v>
      </c>
      <c r="H242" s="15">
        <f t="shared" si="30"/>
        <v>5.4739238744636722</v>
      </c>
      <c r="I242" s="15">
        <f t="shared" si="30"/>
        <v>1.4739238744636722</v>
      </c>
      <c r="J242" s="15">
        <f t="shared" si="30"/>
        <v>0</v>
      </c>
      <c r="K242" s="15">
        <f t="shared" si="31"/>
        <v>0</v>
      </c>
      <c r="L242" s="15">
        <f t="shared" si="31"/>
        <v>0</v>
      </c>
      <c r="M242" s="15">
        <f t="shared" si="31"/>
        <v>0</v>
      </c>
      <c r="N242" s="14">
        <f t="shared" si="26"/>
        <v>247369.61937231835</v>
      </c>
      <c r="O242" s="11">
        <f t="shared" si="27"/>
        <v>47354.857669748337</v>
      </c>
    </row>
    <row r="243" spans="7:15" x14ac:dyDescent="0.2">
      <c r="G243" s="13">
        <f>VLOOKUP(40,HistData,2)</f>
        <v>49.82087197881701</v>
      </c>
      <c r="H243" s="15">
        <f t="shared" si="30"/>
        <v>5.82087197881701</v>
      </c>
      <c r="I243" s="15">
        <f t="shared" si="30"/>
        <v>1.82087197881701</v>
      </c>
      <c r="J243" s="15">
        <f t="shared" si="30"/>
        <v>0</v>
      </c>
      <c r="K243" s="15">
        <f t="shared" si="31"/>
        <v>0</v>
      </c>
      <c r="L243" s="15">
        <f t="shared" si="31"/>
        <v>0</v>
      </c>
      <c r="M243" s="15">
        <f t="shared" si="31"/>
        <v>0</v>
      </c>
      <c r="N243" s="14">
        <f t="shared" si="26"/>
        <v>249104.35989408506</v>
      </c>
      <c r="O243" s="11">
        <f t="shared" si="27"/>
        <v>49089.598191515048</v>
      </c>
    </row>
    <row r="244" spans="7:15" x14ac:dyDescent="0.2">
      <c r="G244" s="13">
        <f>VLOOKUP(4,HistData,2)</f>
        <v>49.842601153200661</v>
      </c>
      <c r="H244" s="15">
        <f t="shared" si="30"/>
        <v>5.8426011532006612</v>
      </c>
      <c r="I244" s="15">
        <f t="shared" si="30"/>
        <v>1.8426011532006612</v>
      </c>
      <c r="J244" s="15">
        <f t="shared" si="30"/>
        <v>0</v>
      </c>
      <c r="K244" s="15">
        <f t="shared" si="31"/>
        <v>0</v>
      </c>
      <c r="L244" s="15">
        <f t="shared" si="31"/>
        <v>0</v>
      </c>
      <c r="M244" s="15">
        <f t="shared" si="31"/>
        <v>0</v>
      </c>
      <c r="N244" s="14">
        <f t="shared" si="26"/>
        <v>249213.00576600331</v>
      </c>
      <c r="O244" s="11">
        <f t="shared" si="27"/>
        <v>49198.244063433289</v>
      </c>
    </row>
    <row r="245" spans="7:15" x14ac:dyDescent="0.2">
      <c r="G245" s="13">
        <f>VLOOKUP(1,HistData,2)</f>
        <v>49.916840350145897</v>
      </c>
      <c r="H245" s="15">
        <f t="shared" si="30"/>
        <v>5.9168403501458968</v>
      </c>
      <c r="I245" s="15">
        <f t="shared" si="30"/>
        <v>1.9168403501458968</v>
      </c>
      <c r="J245" s="15">
        <f t="shared" si="30"/>
        <v>0</v>
      </c>
      <c r="K245" s="15">
        <f t="shared" si="31"/>
        <v>0</v>
      </c>
      <c r="L245" s="15">
        <f t="shared" si="31"/>
        <v>0</v>
      </c>
      <c r="M245" s="15">
        <f t="shared" si="31"/>
        <v>0</v>
      </c>
      <c r="N245" s="14">
        <f t="shared" si="26"/>
        <v>249584.20175072949</v>
      </c>
      <c r="O245" s="11">
        <f t="shared" si="27"/>
        <v>49569.440048159478</v>
      </c>
    </row>
    <row r="246" spans="7:15" x14ac:dyDescent="0.2">
      <c r="G246" s="13">
        <f>VLOOKUP(57,HistData,2)</f>
        <v>50.812751561091723</v>
      </c>
      <c r="H246" s="15">
        <f t="shared" si="30"/>
        <v>6.8127515610917229</v>
      </c>
      <c r="I246" s="15">
        <f t="shared" si="30"/>
        <v>2.8127515610917229</v>
      </c>
      <c r="J246" s="15">
        <f t="shared" si="30"/>
        <v>0</v>
      </c>
      <c r="K246" s="15">
        <f t="shared" si="31"/>
        <v>0</v>
      </c>
      <c r="L246" s="15">
        <f t="shared" si="31"/>
        <v>0</v>
      </c>
      <c r="M246" s="15">
        <f t="shared" si="31"/>
        <v>0</v>
      </c>
      <c r="N246" s="14">
        <f t="shared" si="26"/>
        <v>254063.75780545862</v>
      </c>
      <c r="O246" s="11">
        <f t="shared" si="27"/>
        <v>54048.996102888603</v>
      </c>
    </row>
    <row r="247" spans="7:15" x14ac:dyDescent="0.2">
      <c r="G247" s="13">
        <f>VLOOKUP(13,HistData,2)</f>
        <v>49.651501120239637</v>
      </c>
      <c r="H247" s="15">
        <f t="shared" si="30"/>
        <v>5.6515011202396366</v>
      </c>
      <c r="I247" s="15">
        <f t="shared" si="30"/>
        <v>1.6515011202396366</v>
      </c>
      <c r="J247" s="15">
        <f t="shared" si="30"/>
        <v>0</v>
      </c>
      <c r="K247" s="15">
        <f t="shared" si="31"/>
        <v>0</v>
      </c>
      <c r="L247" s="15">
        <f t="shared" si="31"/>
        <v>0</v>
      </c>
      <c r="M247" s="15">
        <f t="shared" si="31"/>
        <v>0</v>
      </c>
      <c r="N247" s="14">
        <f t="shared" si="26"/>
        <v>248257.50560119818</v>
      </c>
      <c r="O247" s="11">
        <f t="shared" si="27"/>
        <v>48242.743898628163</v>
      </c>
    </row>
    <row r="248" spans="7:15" x14ac:dyDescent="0.2">
      <c r="G248" s="13">
        <f>VLOOKUP(53,HistData,2)</f>
        <v>50.552966764847973</v>
      </c>
      <c r="H248" s="15">
        <f t="shared" si="30"/>
        <v>6.552966764847973</v>
      </c>
      <c r="I248" s="15">
        <f t="shared" si="30"/>
        <v>2.552966764847973</v>
      </c>
      <c r="J248" s="15">
        <f t="shared" si="30"/>
        <v>0</v>
      </c>
      <c r="K248" s="15">
        <f t="shared" si="31"/>
        <v>0</v>
      </c>
      <c r="L248" s="15">
        <f t="shared" si="31"/>
        <v>0</v>
      </c>
      <c r="M248" s="15">
        <f t="shared" si="31"/>
        <v>0</v>
      </c>
      <c r="N248" s="14">
        <f t="shared" si="26"/>
        <v>252764.83382423987</v>
      </c>
      <c r="O248" s="11">
        <f t="shared" si="27"/>
        <v>52750.072121669858</v>
      </c>
    </row>
    <row r="249" spans="7:15" x14ac:dyDescent="0.2">
      <c r="G249" s="13">
        <f>VLOOKUP(27,HistData,2)</f>
        <v>49.920535723504365</v>
      </c>
      <c r="H249" s="15">
        <f t="shared" si="30"/>
        <v>5.920535723504365</v>
      </c>
      <c r="I249" s="15">
        <f t="shared" si="30"/>
        <v>1.920535723504365</v>
      </c>
      <c r="J249" s="15">
        <f t="shared" si="30"/>
        <v>0</v>
      </c>
      <c r="K249" s="15">
        <f t="shared" si="31"/>
        <v>0</v>
      </c>
      <c r="L249" s="15">
        <f t="shared" si="31"/>
        <v>0</v>
      </c>
      <c r="M249" s="15">
        <f t="shared" si="31"/>
        <v>0</v>
      </c>
      <c r="N249" s="14">
        <f t="shared" si="26"/>
        <v>249602.67861752183</v>
      </c>
      <c r="O249" s="11">
        <f t="shared" si="27"/>
        <v>49587.916914951813</v>
      </c>
    </row>
    <row r="250" spans="7:15" x14ac:dyDescent="0.2">
      <c r="G250" s="13">
        <f>VLOOKUP(11,HistData,2)</f>
        <v>49.892655929271449</v>
      </c>
      <c r="H250" s="15">
        <f t="shared" si="30"/>
        <v>5.8926559292714487</v>
      </c>
      <c r="I250" s="15">
        <f t="shared" si="30"/>
        <v>1.8926559292714487</v>
      </c>
      <c r="J250" s="15">
        <f t="shared" si="30"/>
        <v>0</v>
      </c>
      <c r="K250" s="15">
        <f t="shared" si="31"/>
        <v>0</v>
      </c>
      <c r="L250" s="15">
        <f t="shared" si="31"/>
        <v>0</v>
      </c>
      <c r="M250" s="15">
        <f t="shared" si="31"/>
        <v>0</v>
      </c>
      <c r="N250" s="14">
        <f t="shared" si="26"/>
        <v>249463.27964635723</v>
      </c>
      <c r="O250" s="11">
        <f t="shared" si="27"/>
        <v>49448.517943787214</v>
      </c>
    </row>
    <row r="251" spans="7:15" x14ac:dyDescent="0.2">
      <c r="G251" s="13">
        <f>VLOOKUP(17,HistData,2)</f>
        <v>49.873339243230099</v>
      </c>
      <c r="H251" s="15">
        <f t="shared" si="30"/>
        <v>5.8733392432300988</v>
      </c>
      <c r="I251" s="15">
        <f t="shared" si="30"/>
        <v>1.8733392432300988</v>
      </c>
      <c r="J251" s="15">
        <f t="shared" si="30"/>
        <v>0</v>
      </c>
      <c r="K251" s="15">
        <f t="shared" si="31"/>
        <v>0</v>
      </c>
      <c r="L251" s="15">
        <f t="shared" si="31"/>
        <v>0</v>
      </c>
      <c r="M251" s="15">
        <f t="shared" si="31"/>
        <v>0</v>
      </c>
      <c r="N251" s="14">
        <f t="shared" si="26"/>
        <v>249366.69621615051</v>
      </c>
      <c r="O251" s="11">
        <f t="shared" si="27"/>
        <v>49351.934513580491</v>
      </c>
    </row>
    <row r="252" spans="7:15" x14ac:dyDescent="0.2">
      <c r="G252" s="13">
        <f>VLOOKUP(45,HistData,2)</f>
        <v>50.178510279496848</v>
      </c>
      <c r="H252" s="15">
        <f t="shared" si="30"/>
        <v>6.1785102794968481</v>
      </c>
      <c r="I252" s="15">
        <f t="shared" si="30"/>
        <v>2.1785102794968481</v>
      </c>
      <c r="J252" s="15">
        <f t="shared" si="30"/>
        <v>0</v>
      </c>
      <c r="K252" s="15">
        <f t="shared" si="31"/>
        <v>0</v>
      </c>
      <c r="L252" s="15">
        <f t="shared" si="31"/>
        <v>0</v>
      </c>
      <c r="M252" s="15">
        <f t="shared" si="31"/>
        <v>0</v>
      </c>
      <c r="N252" s="14">
        <f t="shared" si="26"/>
        <v>250892.55139748423</v>
      </c>
      <c r="O252" s="11">
        <f t="shared" si="27"/>
        <v>50877.789694914216</v>
      </c>
    </row>
    <row r="253" spans="7:15" x14ac:dyDescent="0.2">
      <c r="G253" s="13">
        <f>VLOOKUP(51,HistData,2)</f>
        <v>50.605071791789086</v>
      </c>
      <c r="H253" s="15">
        <f t="shared" si="30"/>
        <v>6.6050717917890864</v>
      </c>
      <c r="I253" s="15">
        <f t="shared" si="30"/>
        <v>2.6050717917890864</v>
      </c>
      <c r="J253" s="15">
        <f t="shared" si="30"/>
        <v>0</v>
      </c>
      <c r="K253" s="15">
        <f t="shared" si="31"/>
        <v>0</v>
      </c>
      <c r="L253" s="15">
        <f t="shared" si="31"/>
        <v>0</v>
      </c>
      <c r="M253" s="15">
        <f t="shared" si="31"/>
        <v>0</v>
      </c>
      <c r="N253" s="14">
        <f t="shared" si="26"/>
        <v>253025.35895894544</v>
      </c>
      <c r="O253" s="11">
        <f t="shared" si="27"/>
        <v>53010.597256375419</v>
      </c>
    </row>
    <row r="254" spans="7:15" x14ac:dyDescent="0.2">
      <c r="G254" s="13">
        <f>VLOOKUP(16,HistData,2)</f>
        <v>49.634538731253507</v>
      </c>
      <c r="H254" s="15">
        <f t="shared" si="30"/>
        <v>5.6345387312535067</v>
      </c>
      <c r="I254" s="15">
        <f t="shared" si="30"/>
        <v>1.6345387312535067</v>
      </c>
      <c r="J254" s="15">
        <f t="shared" si="30"/>
        <v>0</v>
      </c>
      <c r="K254" s="15">
        <f t="shared" si="31"/>
        <v>0</v>
      </c>
      <c r="L254" s="15">
        <f t="shared" si="31"/>
        <v>0</v>
      </c>
      <c r="M254" s="15">
        <f t="shared" si="31"/>
        <v>0</v>
      </c>
      <c r="N254" s="14">
        <f t="shared" si="26"/>
        <v>248172.69365626754</v>
      </c>
      <c r="O254" s="11">
        <f t="shared" si="27"/>
        <v>48157.931953697524</v>
      </c>
    </row>
    <row r="255" spans="7:15" x14ac:dyDescent="0.2">
      <c r="G255" s="13">
        <f>VLOOKUP(21,HistData,2)</f>
        <v>49.930124724191259</v>
      </c>
      <c r="H255" s="15">
        <f t="shared" si="30"/>
        <v>5.9301247241912591</v>
      </c>
      <c r="I255" s="15">
        <f t="shared" si="30"/>
        <v>1.9301247241912591</v>
      </c>
      <c r="J255" s="15">
        <f t="shared" si="30"/>
        <v>0</v>
      </c>
      <c r="K255" s="15">
        <f t="shared" si="31"/>
        <v>0</v>
      </c>
      <c r="L255" s="15">
        <f t="shared" si="31"/>
        <v>0</v>
      </c>
      <c r="M255" s="15">
        <f t="shared" si="31"/>
        <v>0</v>
      </c>
      <c r="N255" s="14">
        <f t="shared" si="26"/>
        <v>249650.62362095629</v>
      </c>
      <c r="O255" s="11">
        <f t="shared" si="27"/>
        <v>49635.861918386276</v>
      </c>
    </row>
    <row r="256" spans="7:15" x14ac:dyDescent="0.2">
      <c r="G256" s="13">
        <f>VLOOKUP(52,HistData,2)</f>
        <v>50.546039390546298</v>
      </c>
      <c r="H256" s="15">
        <f t="shared" si="30"/>
        <v>6.5460393905462979</v>
      </c>
      <c r="I256" s="15">
        <f t="shared" si="30"/>
        <v>2.5460393905462979</v>
      </c>
      <c r="J256" s="15">
        <f t="shared" si="30"/>
        <v>0</v>
      </c>
      <c r="K256" s="15">
        <f t="shared" si="31"/>
        <v>0</v>
      </c>
      <c r="L256" s="15">
        <f t="shared" si="31"/>
        <v>0</v>
      </c>
      <c r="M256" s="15">
        <f t="shared" si="31"/>
        <v>0</v>
      </c>
      <c r="N256" s="14">
        <f t="shared" si="26"/>
        <v>252730.19695273149</v>
      </c>
      <c r="O256" s="11">
        <f t="shared" si="27"/>
        <v>52715.435250161478</v>
      </c>
    </row>
    <row r="257" spans="7:15" x14ac:dyDescent="0.2">
      <c r="G257" s="13">
        <f>VLOOKUP(51,HistData,2)</f>
        <v>50.605071791789086</v>
      </c>
      <c r="H257" s="15">
        <f t="shared" si="30"/>
        <v>6.6050717917890864</v>
      </c>
      <c r="I257" s="15">
        <f t="shared" si="30"/>
        <v>2.6050717917890864</v>
      </c>
      <c r="J257" s="15">
        <f t="shared" si="30"/>
        <v>0</v>
      </c>
      <c r="K257" s="15">
        <f t="shared" si="31"/>
        <v>0</v>
      </c>
      <c r="L257" s="15">
        <f t="shared" si="31"/>
        <v>0</v>
      </c>
      <c r="M257" s="15">
        <f t="shared" si="31"/>
        <v>0</v>
      </c>
      <c r="N257" s="14">
        <f t="shared" si="26"/>
        <v>253025.35895894544</v>
      </c>
      <c r="O257" s="11">
        <f t="shared" si="27"/>
        <v>53010.597256375419</v>
      </c>
    </row>
    <row r="258" spans="7:15" x14ac:dyDescent="0.2">
      <c r="G258" s="13">
        <f>VLOOKUP(25,HistData,2)</f>
        <v>49.769138344987745</v>
      </c>
      <c r="H258" s="15">
        <f t="shared" si="30"/>
        <v>5.7691383449877449</v>
      </c>
      <c r="I258" s="15">
        <f t="shared" si="30"/>
        <v>1.7691383449877449</v>
      </c>
      <c r="J258" s="15">
        <f t="shared" si="30"/>
        <v>0</v>
      </c>
      <c r="K258" s="15">
        <f t="shared" si="31"/>
        <v>0</v>
      </c>
      <c r="L258" s="15">
        <f t="shared" si="31"/>
        <v>0</v>
      </c>
      <c r="M258" s="15">
        <f t="shared" si="31"/>
        <v>0</v>
      </c>
      <c r="N258" s="14">
        <f t="shared" si="26"/>
        <v>248845.69172493872</v>
      </c>
      <c r="O258" s="11">
        <f t="shared" si="27"/>
        <v>48830.930022368702</v>
      </c>
    </row>
    <row r="259" spans="7:15" x14ac:dyDescent="0.2">
      <c r="G259" s="13">
        <f>VLOOKUP(36,HistData,2)</f>
        <v>49.680664559359165</v>
      </c>
      <c r="H259" s="15">
        <f t="shared" si="30"/>
        <v>5.6806645593591654</v>
      </c>
      <c r="I259" s="15">
        <f t="shared" si="30"/>
        <v>1.6806645593591654</v>
      </c>
      <c r="J259" s="15">
        <f t="shared" si="30"/>
        <v>0</v>
      </c>
      <c r="K259" s="15">
        <f t="shared" si="31"/>
        <v>0</v>
      </c>
      <c r="L259" s="15">
        <f t="shared" si="31"/>
        <v>0</v>
      </c>
      <c r="M259" s="15">
        <f t="shared" si="31"/>
        <v>0</v>
      </c>
      <c r="N259" s="14">
        <f t="shared" si="26"/>
        <v>248403.32279679584</v>
      </c>
      <c r="O259" s="11">
        <f t="shared" si="27"/>
        <v>48388.561094225821</v>
      </c>
    </row>
    <row r="260" spans="7:15" x14ac:dyDescent="0.2">
      <c r="G260" s="13">
        <f>VLOOKUP(12,HistData,2)</f>
        <v>49.789588444608874</v>
      </c>
      <c r="H260" s="15">
        <f t="shared" ref="H260:J279" si="32">MAX(FinStock-H$15, 0)</f>
        <v>5.7895884446088743</v>
      </c>
      <c r="I260" s="15">
        <f t="shared" si="32"/>
        <v>1.7895884446088743</v>
      </c>
      <c r="J260" s="15">
        <f t="shared" si="32"/>
        <v>0</v>
      </c>
      <c r="K260" s="15">
        <f t="shared" ref="K260:M279" si="33">MAX(K$15 - FinStock,0)</f>
        <v>0</v>
      </c>
      <c r="L260" s="15">
        <f t="shared" si="33"/>
        <v>0</v>
      </c>
      <c r="M260" s="15">
        <f t="shared" si="33"/>
        <v>0</v>
      </c>
      <c r="N260" s="14">
        <f t="shared" si="26"/>
        <v>248947.94222304437</v>
      </c>
      <c r="O260" s="11">
        <f t="shared" si="27"/>
        <v>48933.180520474358</v>
      </c>
    </row>
    <row r="261" spans="7:15" x14ac:dyDescent="0.2">
      <c r="G261" s="13">
        <f>VLOOKUP(56,HistData,2)</f>
        <v>50.899523748768374</v>
      </c>
      <c r="H261" s="15">
        <f t="shared" si="32"/>
        <v>6.8995237487683738</v>
      </c>
      <c r="I261" s="15">
        <f t="shared" si="32"/>
        <v>2.8995237487683738</v>
      </c>
      <c r="J261" s="15">
        <f t="shared" si="32"/>
        <v>0</v>
      </c>
      <c r="K261" s="15">
        <f t="shared" si="33"/>
        <v>0</v>
      </c>
      <c r="L261" s="15">
        <f t="shared" si="33"/>
        <v>0</v>
      </c>
      <c r="M261" s="15">
        <f t="shared" si="33"/>
        <v>0</v>
      </c>
      <c r="N261" s="14">
        <f t="shared" si="26"/>
        <v>254497.61874384186</v>
      </c>
      <c r="O261" s="11">
        <f t="shared" si="27"/>
        <v>54482.85704127184</v>
      </c>
    </row>
    <row r="262" spans="7:15" x14ac:dyDescent="0.2">
      <c r="G262" s="13">
        <f>VLOOKUP(16,HistData,2)</f>
        <v>49.634538731253507</v>
      </c>
      <c r="H262" s="15">
        <f t="shared" si="32"/>
        <v>5.6345387312535067</v>
      </c>
      <c r="I262" s="15">
        <f t="shared" si="32"/>
        <v>1.6345387312535067</v>
      </c>
      <c r="J262" s="15">
        <f t="shared" si="32"/>
        <v>0</v>
      </c>
      <c r="K262" s="15">
        <f t="shared" si="33"/>
        <v>0</v>
      </c>
      <c r="L262" s="15">
        <f t="shared" si="33"/>
        <v>0</v>
      </c>
      <c r="M262" s="15">
        <f t="shared" si="33"/>
        <v>0</v>
      </c>
      <c r="N262" s="14">
        <f t="shared" si="26"/>
        <v>248172.69365626754</v>
      </c>
      <c r="O262" s="11">
        <f t="shared" si="27"/>
        <v>48157.931953697524</v>
      </c>
    </row>
    <row r="263" spans="7:15" x14ac:dyDescent="0.2">
      <c r="G263" s="13">
        <f>VLOOKUP(2,HistData,2)</f>
        <v>49.793988430584655</v>
      </c>
      <c r="H263" s="15">
        <f t="shared" si="32"/>
        <v>5.7939884305846547</v>
      </c>
      <c r="I263" s="15">
        <f t="shared" si="32"/>
        <v>1.7939884305846547</v>
      </c>
      <c r="J263" s="15">
        <f t="shared" si="32"/>
        <v>0</v>
      </c>
      <c r="K263" s="15">
        <f t="shared" si="33"/>
        <v>0</v>
      </c>
      <c r="L263" s="15">
        <f t="shared" si="33"/>
        <v>0</v>
      </c>
      <c r="M263" s="15">
        <f t="shared" si="33"/>
        <v>0</v>
      </c>
      <c r="N263" s="14">
        <f t="shared" si="26"/>
        <v>248969.94215292326</v>
      </c>
      <c r="O263" s="11">
        <f t="shared" si="27"/>
        <v>48955.180450353248</v>
      </c>
    </row>
    <row r="264" spans="7:15" x14ac:dyDescent="0.2">
      <c r="G264" s="13">
        <f>VLOOKUP(20,HistData,2)</f>
        <v>50.174112176265155</v>
      </c>
      <c r="H264" s="15">
        <f t="shared" si="32"/>
        <v>6.1741121762651545</v>
      </c>
      <c r="I264" s="15">
        <f t="shared" si="32"/>
        <v>2.1741121762651545</v>
      </c>
      <c r="J264" s="15">
        <f t="shared" si="32"/>
        <v>0</v>
      </c>
      <c r="K264" s="15">
        <f t="shared" si="33"/>
        <v>0</v>
      </c>
      <c r="L264" s="15">
        <f t="shared" si="33"/>
        <v>0</v>
      </c>
      <c r="M264" s="15">
        <f t="shared" si="33"/>
        <v>0</v>
      </c>
      <c r="N264" s="14">
        <f t="shared" si="26"/>
        <v>250870.56088132577</v>
      </c>
      <c r="O264" s="11">
        <f t="shared" si="27"/>
        <v>50855.799178755755</v>
      </c>
    </row>
    <row r="265" spans="7:15" x14ac:dyDescent="0.2">
      <c r="G265" s="13">
        <f>VLOOKUP(36,HistData,2)</f>
        <v>49.680664559359165</v>
      </c>
      <c r="H265" s="15">
        <f t="shared" si="32"/>
        <v>5.6806645593591654</v>
      </c>
      <c r="I265" s="15">
        <f t="shared" si="32"/>
        <v>1.6806645593591654</v>
      </c>
      <c r="J265" s="15">
        <f t="shared" si="32"/>
        <v>0</v>
      </c>
      <c r="K265" s="15">
        <f t="shared" si="33"/>
        <v>0</v>
      </c>
      <c r="L265" s="15">
        <f t="shared" si="33"/>
        <v>0</v>
      </c>
      <c r="M265" s="15">
        <f t="shared" si="33"/>
        <v>0</v>
      </c>
      <c r="N265" s="14">
        <f t="shared" si="26"/>
        <v>248403.32279679584</v>
      </c>
      <c r="O265" s="11">
        <f t="shared" si="27"/>
        <v>48388.561094225821</v>
      </c>
    </row>
    <row r="266" spans="7:15" x14ac:dyDescent="0.2">
      <c r="G266" s="13">
        <f>VLOOKUP(23,HistData,2)</f>
        <v>49.905222000624477</v>
      </c>
      <c r="H266" s="15">
        <f t="shared" si="32"/>
        <v>5.9052220006244767</v>
      </c>
      <c r="I266" s="15">
        <f t="shared" si="32"/>
        <v>1.9052220006244767</v>
      </c>
      <c r="J266" s="15">
        <f t="shared" si="32"/>
        <v>0</v>
      </c>
      <c r="K266" s="15">
        <f t="shared" si="33"/>
        <v>0</v>
      </c>
      <c r="L266" s="15">
        <f t="shared" si="33"/>
        <v>0</v>
      </c>
      <c r="M266" s="15">
        <f t="shared" si="33"/>
        <v>0</v>
      </c>
      <c r="N266" s="14">
        <f t="shared" si="26"/>
        <v>249526.11000312239</v>
      </c>
      <c r="O266" s="11">
        <f t="shared" si="27"/>
        <v>49511.348300552374</v>
      </c>
    </row>
    <row r="267" spans="7:15" x14ac:dyDescent="0.2">
      <c r="G267" s="13">
        <f>VLOOKUP(38,HistData,2)</f>
        <v>49.71076257758039</v>
      </c>
      <c r="H267" s="15">
        <f t="shared" si="32"/>
        <v>5.7107625775803896</v>
      </c>
      <c r="I267" s="15">
        <f t="shared" si="32"/>
        <v>1.7107625775803896</v>
      </c>
      <c r="J267" s="15">
        <f t="shared" si="32"/>
        <v>0</v>
      </c>
      <c r="K267" s="15">
        <f t="shared" si="33"/>
        <v>0</v>
      </c>
      <c r="L267" s="15">
        <f t="shared" si="33"/>
        <v>0</v>
      </c>
      <c r="M267" s="15">
        <f t="shared" si="33"/>
        <v>0</v>
      </c>
      <c r="N267" s="14">
        <f t="shared" si="26"/>
        <v>248553.81288790194</v>
      </c>
      <c r="O267" s="11">
        <f t="shared" si="27"/>
        <v>48539.051185331919</v>
      </c>
    </row>
    <row r="268" spans="7:15" x14ac:dyDescent="0.2">
      <c r="G268" s="13">
        <f>VLOOKUP(44,HistData,2)</f>
        <v>50.04162503359521</v>
      </c>
      <c r="H268" s="15">
        <f t="shared" si="32"/>
        <v>6.04162503359521</v>
      </c>
      <c r="I268" s="15">
        <f t="shared" si="32"/>
        <v>2.04162503359521</v>
      </c>
      <c r="J268" s="15">
        <f t="shared" si="32"/>
        <v>0</v>
      </c>
      <c r="K268" s="15">
        <f t="shared" si="33"/>
        <v>0</v>
      </c>
      <c r="L268" s="15">
        <f t="shared" si="33"/>
        <v>0</v>
      </c>
      <c r="M268" s="15">
        <f t="shared" si="33"/>
        <v>0</v>
      </c>
      <c r="N268" s="14">
        <f t="shared" si="26"/>
        <v>250208.12516797605</v>
      </c>
      <c r="O268" s="11">
        <f t="shared" si="27"/>
        <v>50193.36346540603</v>
      </c>
    </row>
    <row r="269" spans="7:15" x14ac:dyDescent="0.2">
      <c r="G269" s="13">
        <f>VLOOKUP(42,HistData,2)</f>
        <v>49.92196624278256</v>
      </c>
      <c r="H269" s="15">
        <f t="shared" si="32"/>
        <v>5.9219662427825597</v>
      </c>
      <c r="I269" s="15">
        <f t="shared" si="32"/>
        <v>1.9219662427825597</v>
      </c>
      <c r="J269" s="15">
        <f t="shared" si="32"/>
        <v>0</v>
      </c>
      <c r="K269" s="15">
        <f t="shared" si="33"/>
        <v>0</v>
      </c>
      <c r="L269" s="15">
        <f t="shared" si="33"/>
        <v>0</v>
      </c>
      <c r="M269" s="15">
        <f t="shared" si="33"/>
        <v>0</v>
      </c>
      <c r="N269" s="14">
        <f t="shared" si="26"/>
        <v>249609.83121391281</v>
      </c>
      <c r="O269" s="11">
        <f t="shared" si="27"/>
        <v>49595.069511342794</v>
      </c>
    </row>
    <row r="270" spans="7:15" x14ac:dyDescent="0.2">
      <c r="G270" s="13">
        <f>VLOOKUP(11,HistData,2)</f>
        <v>49.892655929271449</v>
      </c>
      <c r="H270" s="15">
        <f t="shared" si="32"/>
        <v>5.8926559292714487</v>
      </c>
      <c r="I270" s="15">
        <f t="shared" si="32"/>
        <v>1.8926559292714487</v>
      </c>
      <c r="J270" s="15">
        <f t="shared" si="32"/>
        <v>0</v>
      </c>
      <c r="K270" s="15">
        <f t="shared" si="33"/>
        <v>0</v>
      </c>
      <c r="L270" s="15">
        <f t="shared" si="33"/>
        <v>0</v>
      </c>
      <c r="M270" s="15">
        <f t="shared" si="33"/>
        <v>0</v>
      </c>
      <c r="N270" s="14">
        <f t="shared" si="26"/>
        <v>249463.27964635723</v>
      </c>
      <c r="O270" s="11">
        <f t="shared" si="27"/>
        <v>49448.517943787214</v>
      </c>
    </row>
    <row r="271" spans="7:15" x14ac:dyDescent="0.2">
      <c r="G271" s="13">
        <f>VLOOKUP(4,HistData,2)</f>
        <v>49.842601153200661</v>
      </c>
      <c r="H271" s="15">
        <f t="shared" si="32"/>
        <v>5.8426011532006612</v>
      </c>
      <c r="I271" s="15">
        <f t="shared" si="32"/>
        <v>1.8426011532006612</v>
      </c>
      <c r="J271" s="15">
        <f t="shared" si="32"/>
        <v>0</v>
      </c>
      <c r="K271" s="15">
        <f t="shared" si="33"/>
        <v>0</v>
      </c>
      <c r="L271" s="15">
        <f t="shared" si="33"/>
        <v>0</v>
      </c>
      <c r="M271" s="15">
        <f t="shared" si="33"/>
        <v>0</v>
      </c>
      <c r="N271" s="14">
        <f t="shared" si="26"/>
        <v>249213.00576600331</v>
      </c>
      <c r="O271" s="11">
        <f t="shared" si="27"/>
        <v>49198.244063433289</v>
      </c>
    </row>
    <row r="272" spans="7:15" x14ac:dyDescent="0.2">
      <c r="G272" s="13">
        <f>VLOOKUP(15,HistData,2)</f>
        <v>49.613431720183399</v>
      </c>
      <c r="H272" s="15">
        <f t="shared" si="32"/>
        <v>5.6134317201833994</v>
      </c>
      <c r="I272" s="15">
        <f t="shared" si="32"/>
        <v>1.6134317201833994</v>
      </c>
      <c r="J272" s="15">
        <f t="shared" si="32"/>
        <v>0</v>
      </c>
      <c r="K272" s="15">
        <f t="shared" si="33"/>
        <v>0</v>
      </c>
      <c r="L272" s="15">
        <f t="shared" si="33"/>
        <v>0</v>
      </c>
      <c r="M272" s="15">
        <f t="shared" si="33"/>
        <v>0</v>
      </c>
      <c r="N272" s="14">
        <f t="shared" si="26"/>
        <v>248067.158600917</v>
      </c>
      <c r="O272" s="11">
        <f t="shared" si="27"/>
        <v>48052.396898346982</v>
      </c>
    </row>
    <row r="273" spans="7:15" x14ac:dyDescent="0.2">
      <c r="G273" s="13">
        <f>VLOOKUP(12,HistData,2)</f>
        <v>49.789588444608874</v>
      </c>
      <c r="H273" s="15">
        <f t="shared" si="32"/>
        <v>5.7895884446088743</v>
      </c>
      <c r="I273" s="15">
        <f t="shared" si="32"/>
        <v>1.7895884446088743</v>
      </c>
      <c r="J273" s="15">
        <f t="shared" si="32"/>
        <v>0</v>
      </c>
      <c r="K273" s="15">
        <f t="shared" si="33"/>
        <v>0</v>
      </c>
      <c r="L273" s="15">
        <f t="shared" si="33"/>
        <v>0</v>
      </c>
      <c r="M273" s="15">
        <f t="shared" si="33"/>
        <v>0</v>
      </c>
      <c r="N273" s="14">
        <f t="shared" si="26"/>
        <v>248947.94222304437</v>
      </c>
      <c r="O273" s="11">
        <f t="shared" si="27"/>
        <v>48933.180520474358</v>
      </c>
    </row>
    <row r="274" spans="7:15" x14ac:dyDescent="0.2">
      <c r="G274" s="13">
        <f>VLOOKUP(58,HistData,2)</f>
        <v>50.90136694570711</v>
      </c>
      <c r="H274" s="15">
        <f t="shared" si="32"/>
        <v>6.9013669457071103</v>
      </c>
      <c r="I274" s="15">
        <f t="shared" si="32"/>
        <v>2.9013669457071103</v>
      </c>
      <c r="J274" s="15">
        <f t="shared" si="32"/>
        <v>0</v>
      </c>
      <c r="K274" s="15">
        <f t="shared" si="33"/>
        <v>0</v>
      </c>
      <c r="L274" s="15">
        <f t="shared" si="33"/>
        <v>0</v>
      </c>
      <c r="M274" s="15">
        <f t="shared" si="33"/>
        <v>0</v>
      </c>
      <c r="N274" s="14">
        <f t="shared" si="26"/>
        <v>254506.83472853556</v>
      </c>
      <c r="O274" s="11">
        <f t="shared" si="27"/>
        <v>54492.073025965539</v>
      </c>
    </row>
    <row r="275" spans="7:15" x14ac:dyDescent="0.2">
      <c r="G275" s="13">
        <f>VLOOKUP(11,HistData,2)</f>
        <v>49.892655929271449</v>
      </c>
      <c r="H275" s="15">
        <f t="shared" si="32"/>
        <v>5.8926559292714487</v>
      </c>
      <c r="I275" s="15">
        <f t="shared" si="32"/>
        <v>1.8926559292714487</v>
      </c>
      <c r="J275" s="15">
        <f t="shared" si="32"/>
        <v>0</v>
      </c>
      <c r="K275" s="15">
        <f t="shared" si="33"/>
        <v>0</v>
      </c>
      <c r="L275" s="15">
        <f t="shared" si="33"/>
        <v>0</v>
      </c>
      <c r="M275" s="15">
        <f t="shared" si="33"/>
        <v>0</v>
      </c>
      <c r="N275" s="14">
        <f t="shared" si="26"/>
        <v>249463.27964635723</v>
      </c>
      <c r="O275" s="11">
        <f t="shared" si="27"/>
        <v>49448.517943787214</v>
      </c>
    </row>
    <row r="276" spans="7:15" x14ac:dyDescent="0.2">
      <c r="G276" s="13">
        <f>VLOOKUP(39,HistData,2)</f>
        <v>49.828497117176376</v>
      </c>
      <c r="H276" s="15">
        <f t="shared" si="32"/>
        <v>5.8284971171763758</v>
      </c>
      <c r="I276" s="15">
        <f t="shared" si="32"/>
        <v>1.8284971171763758</v>
      </c>
      <c r="J276" s="15">
        <f t="shared" si="32"/>
        <v>0</v>
      </c>
      <c r="K276" s="15">
        <f t="shared" si="33"/>
        <v>0</v>
      </c>
      <c r="L276" s="15">
        <f t="shared" si="33"/>
        <v>0</v>
      </c>
      <c r="M276" s="15">
        <f t="shared" si="33"/>
        <v>0</v>
      </c>
      <c r="N276" s="14">
        <f t="shared" ref="N276:N339" si="34">SUMPRODUCT(H276:J276,CallDV)+SUMPRODUCT(K276:M276,PutDV)+Shares*FinStock</f>
        <v>249142.48558588189</v>
      </c>
      <c r="O276" s="11">
        <f t="shared" ref="O276:O339" si="35">N276-TotCost</f>
        <v>49127.723883311875</v>
      </c>
    </row>
    <row r="277" spans="7:15" x14ac:dyDescent="0.2">
      <c r="G277" s="13">
        <f>VLOOKUP(54,HistData,2)</f>
        <v>50.608889369850331</v>
      </c>
      <c r="H277" s="15">
        <f t="shared" si="32"/>
        <v>6.6088893698503313</v>
      </c>
      <c r="I277" s="15">
        <f t="shared" si="32"/>
        <v>2.6088893698503313</v>
      </c>
      <c r="J277" s="15">
        <f t="shared" si="32"/>
        <v>0</v>
      </c>
      <c r="K277" s="15">
        <f t="shared" si="33"/>
        <v>0</v>
      </c>
      <c r="L277" s="15">
        <f t="shared" si="33"/>
        <v>0</v>
      </c>
      <c r="M277" s="15">
        <f t="shared" si="33"/>
        <v>0</v>
      </c>
      <c r="N277" s="14">
        <f t="shared" si="34"/>
        <v>253044.44684925166</v>
      </c>
      <c r="O277" s="11">
        <f t="shared" si="35"/>
        <v>53029.685146681644</v>
      </c>
    </row>
    <row r="278" spans="7:15" x14ac:dyDescent="0.2">
      <c r="G278" s="13">
        <f>VLOOKUP(17,HistData,2)</f>
        <v>49.873339243230099</v>
      </c>
      <c r="H278" s="15">
        <f t="shared" si="32"/>
        <v>5.8733392432300988</v>
      </c>
      <c r="I278" s="15">
        <f t="shared" si="32"/>
        <v>1.8733392432300988</v>
      </c>
      <c r="J278" s="15">
        <f t="shared" si="32"/>
        <v>0</v>
      </c>
      <c r="K278" s="15">
        <f t="shared" si="33"/>
        <v>0</v>
      </c>
      <c r="L278" s="15">
        <f t="shared" si="33"/>
        <v>0</v>
      </c>
      <c r="M278" s="15">
        <f t="shared" si="33"/>
        <v>0</v>
      </c>
      <c r="N278" s="14">
        <f t="shared" si="34"/>
        <v>249366.69621615051</v>
      </c>
      <c r="O278" s="11">
        <f t="shared" si="35"/>
        <v>49351.934513580491</v>
      </c>
    </row>
    <row r="279" spans="7:15" x14ac:dyDescent="0.2">
      <c r="G279" s="13">
        <f>VLOOKUP(16,HistData,2)</f>
        <v>49.634538731253507</v>
      </c>
      <c r="H279" s="15">
        <f t="shared" si="32"/>
        <v>5.6345387312535067</v>
      </c>
      <c r="I279" s="15">
        <f t="shared" si="32"/>
        <v>1.6345387312535067</v>
      </c>
      <c r="J279" s="15">
        <f t="shared" si="32"/>
        <v>0</v>
      </c>
      <c r="K279" s="15">
        <f t="shared" si="33"/>
        <v>0</v>
      </c>
      <c r="L279" s="15">
        <f t="shared" si="33"/>
        <v>0</v>
      </c>
      <c r="M279" s="15">
        <f t="shared" si="33"/>
        <v>0</v>
      </c>
      <c r="N279" s="14">
        <f t="shared" si="34"/>
        <v>248172.69365626754</v>
      </c>
      <c r="O279" s="11">
        <f t="shared" si="35"/>
        <v>48157.931953697524</v>
      </c>
    </row>
    <row r="280" spans="7:15" x14ac:dyDescent="0.2">
      <c r="G280" s="13">
        <f>VLOOKUP(46,HistData,2)</f>
        <v>50.330758107226352</v>
      </c>
      <c r="H280" s="15">
        <f t="shared" ref="H280:J299" si="36">MAX(FinStock-H$15, 0)</f>
        <v>6.3307581072263517</v>
      </c>
      <c r="I280" s="15">
        <f t="shared" si="36"/>
        <v>2.3307581072263517</v>
      </c>
      <c r="J280" s="15">
        <f t="shared" si="36"/>
        <v>0</v>
      </c>
      <c r="K280" s="15">
        <f t="shared" ref="K280:M299" si="37">MAX(K$15 - FinStock,0)</f>
        <v>0</v>
      </c>
      <c r="L280" s="15">
        <f t="shared" si="37"/>
        <v>0</v>
      </c>
      <c r="M280" s="15">
        <f t="shared" si="37"/>
        <v>0</v>
      </c>
      <c r="N280" s="14">
        <f t="shared" si="34"/>
        <v>251653.79053613177</v>
      </c>
      <c r="O280" s="11">
        <f t="shared" si="35"/>
        <v>51639.028833561752</v>
      </c>
    </row>
    <row r="281" spans="7:15" x14ac:dyDescent="0.2">
      <c r="G281" s="13">
        <f>VLOOKUP(45,HistData,2)</f>
        <v>50.178510279496848</v>
      </c>
      <c r="H281" s="15">
        <f t="shared" si="36"/>
        <v>6.1785102794968481</v>
      </c>
      <c r="I281" s="15">
        <f t="shared" si="36"/>
        <v>2.1785102794968481</v>
      </c>
      <c r="J281" s="15">
        <f t="shared" si="36"/>
        <v>0</v>
      </c>
      <c r="K281" s="15">
        <f t="shared" si="37"/>
        <v>0</v>
      </c>
      <c r="L281" s="15">
        <f t="shared" si="37"/>
        <v>0</v>
      </c>
      <c r="M281" s="15">
        <f t="shared" si="37"/>
        <v>0</v>
      </c>
      <c r="N281" s="14">
        <f t="shared" si="34"/>
        <v>250892.55139748423</v>
      </c>
      <c r="O281" s="11">
        <f t="shared" si="35"/>
        <v>50877.789694914216</v>
      </c>
    </row>
    <row r="282" spans="7:15" x14ac:dyDescent="0.2">
      <c r="G282" s="13">
        <f>VLOOKUP(23,HistData,2)</f>
        <v>49.905222000624477</v>
      </c>
      <c r="H282" s="15">
        <f t="shared" si="36"/>
        <v>5.9052220006244767</v>
      </c>
      <c r="I282" s="15">
        <f t="shared" si="36"/>
        <v>1.9052220006244767</v>
      </c>
      <c r="J282" s="15">
        <f t="shared" si="36"/>
        <v>0</v>
      </c>
      <c r="K282" s="15">
        <f t="shared" si="37"/>
        <v>0</v>
      </c>
      <c r="L282" s="15">
        <f t="shared" si="37"/>
        <v>0</v>
      </c>
      <c r="M282" s="15">
        <f t="shared" si="37"/>
        <v>0</v>
      </c>
      <c r="N282" s="14">
        <f t="shared" si="34"/>
        <v>249526.11000312239</v>
      </c>
      <c r="O282" s="11">
        <f t="shared" si="35"/>
        <v>49511.348300552374</v>
      </c>
    </row>
    <row r="283" spans="7:15" x14ac:dyDescent="0.2">
      <c r="G283" s="13">
        <f>VLOOKUP(10,HistData,2)</f>
        <v>49.756247877678717</v>
      </c>
      <c r="H283" s="15">
        <f t="shared" si="36"/>
        <v>5.7562478776787174</v>
      </c>
      <c r="I283" s="15">
        <f t="shared" si="36"/>
        <v>1.7562478776787174</v>
      </c>
      <c r="J283" s="15">
        <f t="shared" si="36"/>
        <v>0</v>
      </c>
      <c r="K283" s="15">
        <f t="shared" si="37"/>
        <v>0</v>
      </c>
      <c r="L283" s="15">
        <f t="shared" si="37"/>
        <v>0</v>
      </c>
      <c r="M283" s="15">
        <f t="shared" si="37"/>
        <v>0</v>
      </c>
      <c r="N283" s="14">
        <f t="shared" si="34"/>
        <v>248781.23938839359</v>
      </c>
      <c r="O283" s="11">
        <f t="shared" si="35"/>
        <v>48766.477685823571</v>
      </c>
    </row>
    <row r="284" spans="7:15" x14ac:dyDescent="0.2">
      <c r="G284" s="13">
        <f>VLOOKUP(34,HistData,2)</f>
        <v>49.680187359582725</v>
      </c>
      <c r="H284" s="15">
        <f t="shared" si="36"/>
        <v>5.6801873595827246</v>
      </c>
      <c r="I284" s="15">
        <f t="shared" si="36"/>
        <v>1.6801873595827246</v>
      </c>
      <c r="J284" s="15">
        <f t="shared" si="36"/>
        <v>0</v>
      </c>
      <c r="K284" s="15">
        <f t="shared" si="37"/>
        <v>0</v>
      </c>
      <c r="L284" s="15">
        <f t="shared" si="37"/>
        <v>0</v>
      </c>
      <c r="M284" s="15">
        <f t="shared" si="37"/>
        <v>0</v>
      </c>
      <c r="N284" s="14">
        <f t="shared" si="34"/>
        <v>248400.93679791363</v>
      </c>
      <c r="O284" s="11">
        <f t="shared" si="35"/>
        <v>48386.175095343613</v>
      </c>
    </row>
    <row r="285" spans="7:15" x14ac:dyDescent="0.2">
      <c r="G285" s="13">
        <f>VLOOKUP(8,HistData,2)</f>
        <v>49.620263883842931</v>
      </c>
      <c r="H285" s="15">
        <f t="shared" si="36"/>
        <v>5.6202638838429309</v>
      </c>
      <c r="I285" s="15">
        <f t="shared" si="36"/>
        <v>1.6202638838429309</v>
      </c>
      <c r="J285" s="15">
        <f t="shared" si="36"/>
        <v>0</v>
      </c>
      <c r="K285" s="15">
        <f t="shared" si="37"/>
        <v>0</v>
      </c>
      <c r="L285" s="15">
        <f t="shared" si="37"/>
        <v>0</v>
      </c>
      <c r="M285" s="15">
        <f t="shared" si="37"/>
        <v>0</v>
      </c>
      <c r="N285" s="14">
        <f t="shared" si="34"/>
        <v>248101.31941921465</v>
      </c>
      <c r="O285" s="11">
        <f t="shared" si="35"/>
        <v>48086.557716644631</v>
      </c>
    </row>
    <row r="286" spans="7:15" x14ac:dyDescent="0.2">
      <c r="G286" s="13">
        <f>VLOOKUP(17,HistData,2)</f>
        <v>49.873339243230099</v>
      </c>
      <c r="H286" s="15">
        <f t="shared" si="36"/>
        <v>5.8733392432300988</v>
      </c>
      <c r="I286" s="15">
        <f t="shared" si="36"/>
        <v>1.8733392432300988</v>
      </c>
      <c r="J286" s="15">
        <f t="shared" si="36"/>
        <v>0</v>
      </c>
      <c r="K286" s="15">
        <f t="shared" si="37"/>
        <v>0</v>
      </c>
      <c r="L286" s="15">
        <f t="shared" si="37"/>
        <v>0</v>
      </c>
      <c r="M286" s="15">
        <f t="shared" si="37"/>
        <v>0</v>
      </c>
      <c r="N286" s="14">
        <f t="shared" si="34"/>
        <v>249366.69621615051</v>
      </c>
      <c r="O286" s="11">
        <f t="shared" si="35"/>
        <v>49351.934513580491</v>
      </c>
    </row>
    <row r="287" spans="7:15" x14ac:dyDescent="0.2">
      <c r="G287" s="13">
        <f>VLOOKUP(51,HistData,2)</f>
        <v>50.605071791789086</v>
      </c>
      <c r="H287" s="15">
        <f t="shared" si="36"/>
        <v>6.6050717917890864</v>
      </c>
      <c r="I287" s="15">
        <f t="shared" si="36"/>
        <v>2.6050717917890864</v>
      </c>
      <c r="J287" s="15">
        <f t="shared" si="36"/>
        <v>0</v>
      </c>
      <c r="K287" s="15">
        <f t="shared" si="37"/>
        <v>0</v>
      </c>
      <c r="L287" s="15">
        <f t="shared" si="37"/>
        <v>0</v>
      </c>
      <c r="M287" s="15">
        <f t="shared" si="37"/>
        <v>0</v>
      </c>
      <c r="N287" s="14">
        <f t="shared" si="34"/>
        <v>253025.35895894544</v>
      </c>
      <c r="O287" s="11">
        <f t="shared" si="35"/>
        <v>53010.597256375419</v>
      </c>
    </row>
    <row r="288" spans="7:15" x14ac:dyDescent="0.2">
      <c r="G288" s="13">
        <f>VLOOKUP(40,HistData,2)</f>
        <v>49.82087197881701</v>
      </c>
      <c r="H288" s="15">
        <f t="shared" si="36"/>
        <v>5.82087197881701</v>
      </c>
      <c r="I288" s="15">
        <f t="shared" si="36"/>
        <v>1.82087197881701</v>
      </c>
      <c r="J288" s="15">
        <f t="shared" si="36"/>
        <v>0</v>
      </c>
      <c r="K288" s="15">
        <f t="shared" si="37"/>
        <v>0</v>
      </c>
      <c r="L288" s="15">
        <f t="shared" si="37"/>
        <v>0</v>
      </c>
      <c r="M288" s="15">
        <f t="shared" si="37"/>
        <v>0</v>
      </c>
      <c r="N288" s="14">
        <f t="shared" si="34"/>
        <v>249104.35989408506</v>
      </c>
      <c r="O288" s="11">
        <f t="shared" si="35"/>
        <v>49089.598191515048</v>
      </c>
    </row>
    <row r="289" spans="7:15" x14ac:dyDescent="0.2">
      <c r="G289" s="13">
        <f>VLOOKUP(28,HistData,2)</f>
        <v>49.817453286228378</v>
      </c>
      <c r="H289" s="15">
        <f t="shared" si="36"/>
        <v>5.8174532862283783</v>
      </c>
      <c r="I289" s="15">
        <f t="shared" si="36"/>
        <v>1.8174532862283783</v>
      </c>
      <c r="J289" s="15">
        <f t="shared" si="36"/>
        <v>0</v>
      </c>
      <c r="K289" s="15">
        <f t="shared" si="37"/>
        <v>0</v>
      </c>
      <c r="L289" s="15">
        <f t="shared" si="37"/>
        <v>0</v>
      </c>
      <c r="M289" s="15">
        <f t="shared" si="37"/>
        <v>0</v>
      </c>
      <c r="N289" s="14">
        <f t="shared" si="34"/>
        <v>249087.26643114188</v>
      </c>
      <c r="O289" s="11">
        <f t="shared" si="35"/>
        <v>49072.504728571861</v>
      </c>
    </row>
    <row r="290" spans="7:15" x14ac:dyDescent="0.2">
      <c r="G290" s="13">
        <f>VLOOKUP(34,HistData,2)</f>
        <v>49.680187359582725</v>
      </c>
      <c r="H290" s="15">
        <f t="shared" si="36"/>
        <v>5.6801873595827246</v>
      </c>
      <c r="I290" s="15">
        <f t="shared" si="36"/>
        <v>1.6801873595827246</v>
      </c>
      <c r="J290" s="15">
        <f t="shared" si="36"/>
        <v>0</v>
      </c>
      <c r="K290" s="15">
        <f t="shared" si="37"/>
        <v>0</v>
      </c>
      <c r="L290" s="15">
        <f t="shared" si="37"/>
        <v>0</v>
      </c>
      <c r="M290" s="15">
        <f t="shared" si="37"/>
        <v>0</v>
      </c>
      <c r="N290" s="14">
        <f t="shared" si="34"/>
        <v>248400.93679791363</v>
      </c>
      <c r="O290" s="11">
        <f t="shared" si="35"/>
        <v>48386.175095343613</v>
      </c>
    </row>
    <row r="291" spans="7:15" x14ac:dyDescent="0.2">
      <c r="G291" s="13">
        <f>VLOOKUP(14,HistData,2)</f>
        <v>49.558213449006757</v>
      </c>
      <c r="H291" s="15">
        <f t="shared" si="36"/>
        <v>5.5582134490067574</v>
      </c>
      <c r="I291" s="15">
        <f t="shared" si="36"/>
        <v>1.5582134490067574</v>
      </c>
      <c r="J291" s="15">
        <f t="shared" si="36"/>
        <v>0</v>
      </c>
      <c r="K291" s="15">
        <f t="shared" si="37"/>
        <v>0</v>
      </c>
      <c r="L291" s="15">
        <f t="shared" si="37"/>
        <v>0</v>
      </c>
      <c r="M291" s="15">
        <f t="shared" si="37"/>
        <v>0</v>
      </c>
      <c r="N291" s="14">
        <f t="shared" si="34"/>
        <v>247791.06724503377</v>
      </c>
      <c r="O291" s="11">
        <f t="shared" si="35"/>
        <v>47776.305542463757</v>
      </c>
    </row>
    <row r="292" spans="7:15" x14ac:dyDescent="0.2">
      <c r="G292" s="13">
        <f>VLOOKUP(1,HistData,2)</f>
        <v>49.916840350145897</v>
      </c>
      <c r="H292" s="15">
        <f t="shared" si="36"/>
        <v>5.9168403501458968</v>
      </c>
      <c r="I292" s="15">
        <f t="shared" si="36"/>
        <v>1.9168403501458968</v>
      </c>
      <c r="J292" s="15">
        <f t="shared" si="36"/>
        <v>0</v>
      </c>
      <c r="K292" s="15">
        <f t="shared" si="37"/>
        <v>0</v>
      </c>
      <c r="L292" s="15">
        <f t="shared" si="37"/>
        <v>0</v>
      </c>
      <c r="M292" s="15">
        <f t="shared" si="37"/>
        <v>0</v>
      </c>
      <c r="N292" s="14">
        <f t="shared" si="34"/>
        <v>249584.20175072949</v>
      </c>
      <c r="O292" s="11">
        <f t="shared" si="35"/>
        <v>49569.440048159478</v>
      </c>
    </row>
    <row r="293" spans="7:15" x14ac:dyDescent="0.2">
      <c r="G293" s="13">
        <f>VLOOKUP(16,HistData,2)</f>
        <v>49.634538731253507</v>
      </c>
      <c r="H293" s="15">
        <f t="shared" si="36"/>
        <v>5.6345387312535067</v>
      </c>
      <c r="I293" s="15">
        <f t="shared" si="36"/>
        <v>1.6345387312535067</v>
      </c>
      <c r="J293" s="15">
        <f t="shared" si="36"/>
        <v>0</v>
      </c>
      <c r="K293" s="15">
        <f t="shared" si="37"/>
        <v>0</v>
      </c>
      <c r="L293" s="15">
        <f t="shared" si="37"/>
        <v>0</v>
      </c>
      <c r="M293" s="15">
        <f t="shared" si="37"/>
        <v>0</v>
      </c>
      <c r="N293" s="14">
        <f t="shared" si="34"/>
        <v>248172.69365626754</v>
      </c>
      <c r="O293" s="11">
        <f t="shared" si="35"/>
        <v>48157.931953697524</v>
      </c>
    </row>
    <row r="294" spans="7:15" x14ac:dyDescent="0.2">
      <c r="G294" s="13">
        <f>VLOOKUP(57,HistData,2)</f>
        <v>50.812751561091723</v>
      </c>
      <c r="H294" s="15">
        <f t="shared" si="36"/>
        <v>6.8127515610917229</v>
      </c>
      <c r="I294" s="15">
        <f t="shared" si="36"/>
        <v>2.8127515610917229</v>
      </c>
      <c r="J294" s="15">
        <f t="shared" si="36"/>
        <v>0</v>
      </c>
      <c r="K294" s="15">
        <f t="shared" si="37"/>
        <v>0</v>
      </c>
      <c r="L294" s="15">
        <f t="shared" si="37"/>
        <v>0</v>
      </c>
      <c r="M294" s="15">
        <f t="shared" si="37"/>
        <v>0</v>
      </c>
      <c r="N294" s="14">
        <f t="shared" si="34"/>
        <v>254063.75780545862</v>
      </c>
      <c r="O294" s="11">
        <f t="shared" si="35"/>
        <v>54048.996102888603</v>
      </c>
    </row>
    <row r="295" spans="7:15" x14ac:dyDescent="0.2">
      <c r="G295" s="13">
        <f>VLOOKUP(4,HistData,2)</f>
        <v>49.842601153200661</v>
      </c>
      <c r="H295" s="15">
        <f t="shared" si="36"/>
        <v>5.8426011532006612</v>
      </c>
      <c r="I295" s="15">
        <f t="shared" si="36"/>
        <v>1.8426011532006612</v>
      </c>
      <c r="J295" s="15">
        <f t="shared" si="36"/>
        <v>0</v>
      </c>
      <c r="K295" s="15">
        <f t="shared" si="37"/>
        <v>0</v>
      </c>
      <c r="L295" s="15">
        <f t="shared" si="37"/>
        <v>0</v>
      </c>
      <c r="M295" s="15">
        <f t="shared" si="37"/>
        <v>0</v>
      </c>
      <c r="N295" s="14">
        <f t="shared" si="34"/>
        <v>249213.00576600331</v>
      </c>
      <c r="O295" s="11">
        <f t="shared" si="35"/>
        <v>49198.244063433289</v>
      </c>
    </row>
    <row r="296" spans="7:15" x14ac:dyDescent="0.2">
      <c r="G296" s="13">
        <f>VLOOKUP(51,HistData,2)</f>
        <v>50.605071791789086</v>
      </c>
      <c r="H296" s="15">
        <f t="shared" si="36"/>
        <v>6.6050717917890864</v>
      </c>
      <c r="I296" s="15">
        <f t="shared" si="36"/>
        <v>2.6050717917890864</v>
      </c>
      <c r="J296" s="15">
        <f t="shared" si="36"/>
        <v>0</v>
      </c>
      <c r="K296" s="15">
        <f t="shared" si="37"/>
        <v>0</v>
      </c>
      <c r="L296" s="15">
        <f t="shared" si="37"/>
        <v>0</v>
      </c>
      <c r="M296" s="15">
        <f t="shared" si="37"/>
        <v>0</v>
      </c>
      <c r="N296" s="14">
        <f t="shared" si="34"/>
        <v>253025.35895894544</v>
      </c>
      <c r="O296" s="11">
        <f t="shared" si="35"/>
        <v>53010.597256375419</v>
      </c>
    </row>
    <row r="297" spans="7:15" x14ac:dyDescent="0.2">
      <c r="G297" s="13">
        <f>VLOOKUP(5,HistData,2)</f>
        <v>49.709124117883135</v>
      </c>
      <c r="H297" s="15">
        <f t="shared" si="36"/>
        <v>5.7091241178831353</v>
      </c>
      <c r="I297" s="15">
        <f t="shared" si="36"/>
        <v>1.7091241178831353</v>
      </c>
      <c r="J297" s="15">
        <f t="shared" si="36"/>
        <v>0</v>
      </c>
      <c r="K297" s="15">
        <f t="shared" si="37"/>
        <v>0</v>
      </c>
      <c r="L297" s="15">
        <f t="shared" si="37"/>
        <v>0</v>
      </c>
      <c r="M297" s="15">
        <f t="shared" si="37"/>
        <v>0</v>
      </c>
      <c r="N297" s="14">
        <f t="shared" si="34"/>
        <v>248545.62058941569</v>
      </c>
      <c r="O297" s="11">
        <f t="shared" si="35"/>
        <v>48530.858886845672</v>
      </c>
    </row>
    <row r="298" spans="7:15" x14ac:dyDescent="0.2">
      <c r="G298" s="13">
        <f>VLOOKUP(43,HistData,2)</f>
        <v>49.779909099925419</v>
      </c>
      <c r="H298" s="15">
        <f t="shared" si="36"/>
        <v>5.779909099925419</v>
      </c>
      <c r="I298" s="15">
        <f t="shared" si="36"/>
        <v>1.779909099925419</v>
      </c>
      <c r="J298" s="15">
        <f t="shared" si="36"/>
        <v>0</v>
      </c>
      <c r="K298" s="15">
        <f t="shared" si="37"/>
        <v>0</v>
      </c>
      <c r="L298" s="15">
        <f t="shared" si="37"/>
        <v>0</v>
      </c>
      <c r="M298" s="15">
        <f t="shared" si="37"/>
        <v>0</v>
      </c>
      <c r="N298" s="14">
        <f t="shared" si="34"/>
        <v>248899.5454996271</v>
      </c>
      <c r="O298" s="11">
        <f t="shared" si="35"/>
        <v>48884.783797057084</v>
      </c>
    </row>
    <row r="299" spans="7:15" x14ac:dyDescent="0.2">
      <c r="G299" s="13">
        <f>VLOOKUP(16,HistData,2)</f>
        <v>49.634538731253507</v>
      </c>
      <c r="H299" s="15">
        <f t="shared" si="36"/>
        <v>5.6345387312535067</v>
      </c>
      <c r="I299" s="15">
        <f t="shared" si="36"/>
        <v>1.6345387312535067</v>
      </c>
      <c r="J299" s="15">
        <f t="shared" si="36"/>
        <v>0</v>
      </c>
      <c r="K299" s="15">
        <f t="shared" si="37"/>
        <v>0</v>
      </c>
      <c r="L299" s="15">
        <f t="shared" si="37"/>
        <v>0</v>
      </c>
      <c r="M299" s="15">
        <f t="shared" si="37"/>
        <v>0</v>
      </c>
      <c r="N299" s="14">
        <f t="shared" si="34"/>
        <v>248172.69365626754</v>
      </c>
      <c r="O299" s="11">
        <f t="shared" si="35"/>
        <v>48157.931953697524</v>
      </c>
    </row>
    <row r="300" spans="7:15" x14ac:dyDescent="0.2">
      <c r="G300" s="13">
        <f>VLOOKUP(54,HistData,2)</f>
        <v>50.608889369850331</v>
      </c>
      <c r="H300" s="15">
        <f t="shared" ref="H300:J319" si="38">MAX(FinStock-H$15, 0)</f>
        <v>6.6088893698503313</v>
      </c>
      <c r="I300" s="15">
        <f t="shared" si="38"/>
        <v>2.6088893698503313</v>
      </c>
      <c r="J300" s="15">
        <f t="shared" si="38"/>
        <v>0</v>
      </c>
      <c r="K300" s="15">
        <f t="shared" ref="K300:M319" si="39">MAX(K$15 - FinStock,0)</f>
        <v>0</v>
      </c>
      <c r="L300" s="15">
        <f t="shared" si="39"/>
        <v>0</v>
      </c>
      <c r="M300" s="15">
        <f t="shared" si="39"/>
        <v>0</v>
      </c>
      <c r="N300" s="14">
        <f t="shared" si="34"/>
        <v>253044.44684925166</v>
      </c>
      <c r="O300" s="11">
        <f t="shared" si="35"/>
        <v>53029.685146681644</v>
      </c>
    </row>
    <row r="301" spans="7:15" x14ac:dyDescent="0.2">
      <c r="G301" s="13">
        <f>VLOOKUP(4,HistData,2)</f>
        <v>49.842601153200661</v>
      </c>
      <c r="H301" s="15">
        <f t="shared" si="38"/>
        <v>5.8426011532006612</v>
      </c>
      <c r="I301" s="15">
        <f t="shared" si="38"/>
        <v>1.8426011532006612</v>
      </c>
      <c r="J301" s="15">
        <f t="shared" si="38"/>
        <v>0</v>
      </c>
      <c r="K301" s="15">
        <f t="shared" si="39"/>
        <v>0</v>
      </c>
      <c r="L301" s="15">
        <f t="shared" si="39"/>
        <v>0</v>
      </c>
      <c r="M301" s="15">
        <f t="shared" si="39"/>
        <v>0</v>
      </c>
      <c r="N301" s="14">
        <f t="shared" si="34"/>
        <v>249213.00576600331</v>
      </c>
      <c r="O301" s="11">
        <f t="shared" si="35"/>
        <v>49198.244063433289</v>
      </c>
    </row>
    <row r="302" spans="7:15" x14ac:dyDescent="0.2">
      <c r="G302" s="13">
        <f>VLOOKUP(36,HistData,2)</f>
        <v>49.680664559359165</v>
      </c>
      <c r="H302" s="15">
        <f t="shared" si="38"/>
        <v>5.6806645593591654</v>
      </c>
      <c r="I302" s="15">
        <f t="shared" si="38"/>
        <v>1.6806645593591654</v>
      </c>
      <c r="J302" s="15">
        <f t="shared" si="38"/>
        <v>0</v>
      </c>
      <c r="K302" s="15">
        <f t="shared" si="39"/>
        <v>0</v>
      </c>
      <c r="L302" s="15">
        <f t="shared" si="39"/>
        <v>0</v>
      </c>
      <c r="M302" s="15">
        <f t="shared" si="39"/>
        <v>0</v>
      </c>
      <c r="N302" s="14">
        <f t="shared" si="34"/>
        <v>248403.32279679584</v>
      </c>
      <c r="O302" s="11">
        <f t="shared" si="35"/>
        <v>48388.561094225821</v>
      </c>
    </row>
    <row r="303" spans="7:15" x14ac:dyDescent="0.2">
      <c r="G303" s="13">
        <f>VLOOKUP(30,HistData,2)</f>
        <v>49.662801573915388</v>
      </c>
      <c r="H303" s="15">
        <f t="shared" si="38"/>
        <v>5.6628015739153881</v>
      </c>
      <c r="I303" s="15">
        <f t="shared" si="38"/>
        <v>1.6628015739153881</v>
      </c>
      <c r="J303" s="15">
        <f t="shared" si="38"/>
        <v>0</v>
      </c>
      <c r="K303" s="15">
        <f t="shared" si="39"/>
        <v>0</v>
      </c>
      <c r="L303" s="15">
        <f t="shared" si="39"/>
        <v>0</v>
      </c>
      <c r="M303" s="15">
        <f t="shared" si="39"/>
        <v>0</v>
      </c>
      <c r="N303" s="14">
        <f t="shared" si="34"/>
        <v>248314.00786957695</v>
      </c>
      <c r="O303" s="11">
        <f t="shared" si="35"/>
        <v>48299.246167006932</v>
      </c>
    </row>
    <row r="304" spans="7:15" x14ac:dyDescent="0.2">
      <c r="G304" s="13">
        <f>VLOOKUP(52,HistData,2)</f>
        <v>50.546039390546298</v>
      </c>
      <c r="H304" s="15">
        <f t="shared" si="38"/>
        <v>6.5460393905462979</v>
      </c>
      <c r="I304" s="15">
        <f t="shared" si="38"/>
        <v>2.5460393905462979</v>
      </c>
      <c r="J304" s="15">
        <f t="shared" si="38"/>
        <v>0</v>
      </c>
      <c r="K304" s="15">
        <f t="shared" si="39"/>
        <v>0</v>
      </c>
      <c r="L304" s="15">
        <f t="shared" si="39"/>
        <v>0</v>
      </c>
      <c r="M304" s="15">
        <f t="shared" si="39"/>
        <v>0</v>
      </c>
      <c r="N304" s="14">
        <f t="shared" si="34"/>
        <v>252730.19695273149</v>
      </c>
      <c r="O304" s="11">
        <f t="shared" si="35"/>
        <v>52715.435250161478</v>
      </c>
    </row>
    <row r="305" spans="7:15" x14ac:dyDescent="0.2">
      <c r="G305" s="13">
        <f>VLOOKUP(27,HistData,2)</f>
        <v>49.920535723504365</v>
      </c>
      <c r="H305" s="15">
        <f t="shared" si="38"/>
        <v>5.920535723504365</v>
      </c>
      <c r="I305" s="15">
        <f t="shared" si="38"/>
        <v>1.920535723504365</v>
      </c>
      <c r="J305" s="15">
        <f t="shared" si="38"/>
        <v>0</v>
      </c>
      <c r="K305" s="15">
        <f t="shared" si="39"/>
        <v>0</v>
      </c>
      <c r="L305" s="15">
        <f t="shared" si="39"/>
        <v>0</v>
      </c>
      <c r="M305" s="15">
        <f t="shared" si="39"/>
        <v>0</v>
      </c>
      <c r="N305" s="14">
        <f t="shared" si="34"/>
        <v>249602.67861752183</v>
      </c>
      <c r="O305" s="11">
        <f t="shared" si="35"/>
        <v>49587.916914951813</v>
      </c>
    </row>
    <row r="306" spans="7:15" x14ac:dyDescent="0.2">
      <c r="G306" s="13">
        <f>VLOOKUP(50,HistData,2)</f>
        <v>50.327005754053239</v>
      </c>
      <c r="H306" s="15">
        <f t="shared" si="38"/>
        <v>6.3270057540532392</v>
      </c>
      <c r="I306" s="15">
        <f t="shared" si="38"/>
        <v>2.3270057540532392</v>
      </c>
      <c r="J306" s="15">
        <f t="shared" si="38"/>
        <v>0</v>
      </c>
      <c r="K306" s="15">
        <f t="shared" si="39"/>
        <v>0</v>
      </c>
      <c r="L306" s="15">
        <f t="shared" si="39"/>
        <v>0</v>
      </c>
      <c r="M306" s="15">
        <f t="shared" si="39"/>
        <v>0</v>
      </c>
      <c r="N306" s="14">
        <f t="shared" si="34"/>
        <v>251635.02877026619</v>
      </c>
      <c r="O306" s="11">
        <f t="shared" si="35"/>
        <v>51620.267067696172</v>
      </c>
    </row>
    <row r="307" spans="7:15" x14ac:dyDescent="0.2">
      <c r="G307" s="13">
        <f>VLOOKUP(49,HistData,2)</f>
        <v>50.312611954459221</v>
      </c>
      <c r="H307" s="15">
        <f t="shared" si="38"/>
        <v>6.3126119544592214</v>
      </c>
      <c r="I307" s="15">
        <f t="shared" si="38"/>
        <v>2.3126119544592214</v>
      </c>
      <c r="J307" s="15">
        <f t="shared" si="38"/>
        <v>0</v>
      </c>
      <c r="K307" s="15">
        <f t="shared" si="39"/>
        <v>0</v>
      </c>
      <c r="L307" s="15">
        <f t="shared" si="39"/>
        <v>0</v>
      </c>
      <c r="M307" s="15">
        <f t="shared" si="39"/>
        <v>0</v>
      </c>
      <c r="N307" s="14">
        <f t="shared" si="34"/>
        <v>251563.05977229611</v>
      </c>
      <c r="O307" s="11">
        <f t="shared" si="35"/>
        <v>51548.298069726094</v>
      </c>
    </row>
    <row r="308" spans="7:15" x14ac:dyDescent="0.2">
      <c r="G308" s="13">
        <f>VLOOKUP(5,HistData,2)</f>
        <v>49.709124117883135</v>
      </c>
      <c r="H308" s="15">
        <f t="shared" si="38"/>
        <v>5.7091241178831353</v>
      </c>
      <c r="I308" s="15">
        <f t="shared" si="38"/>
        <v>1.7091241178831353</v>
      </c>
      <c r="J308" s="15">
        <f t="shared" si="38"/>
        <v>0</v>
      </c>
      <c r="K308" s="15">
        <f t="shared" si="39"/>
        <v>0</v>
      </c>
      <c r="L308" s="15">
        <f t="shared" si="39"/>
        <v>0</v>
      </c>
      <c r="M308" s="15">
        <f t="shared" si="39"/>
        <v>0</v>
      </c>
      <c r="N308" s="14">
        <f t="shared" si="34"/>
        <v>248545.62058941569</v>
      </c>
      <c r="O308" s="11">
        <f t="shared" si="35"/>
        <v>48530.858886845672</v>
      </c>
    </row>
    <row r="309" spans="7:15" x14ac:dyDescent="0.2">
      <c r="G309" s="13">
        <f>VLOOKUP(35,HistData,2)</f>
        <v>49.702272165236437</v>
      </c>
      <c r="H309" s="15">
        <f t="shared" si="38"/>
        <v>5.7022721652364368</v>
      </c>
      <c r="I309" s="15">
        <f t="shared" si="38"/>
        <v>1.7022721652364368</v>
      </c>
      <c r="J309" s="15">
        <f t="shared" si="38"/>
        <v>0</v>
      </c>
      <c r="K309" s="15">
        <f t="shared" si="39"/>
        <v>0</v>
      </c>
      <c r="L309" s="15">
        <f t="shared" si="39"/>
        <v>0</v>
      </c>
      <c r="M309" s="15">
        <f t="shared" si="39"/>
        <v>0</v>
      </c>
      <c r="N309" s="14">
        <f t="shared" si="34"/>
        <v>248511.36082618218</v>
      </c>
      <c r="O309" s="11">
        <f t="shared" si="35"/>
        <v>48496.599123612163</v>
      </c>
    </row>
    <row r="310" spans="7:15" x14ac:dyDescent="0.2">
      <c r="G310" s="13">
        <f>VLOOKUP(30,HistData,2)</f>
        <v>49.662801573915388</v>
      </c>
      <c r="H310" s="15">
        <f t="shared" si="38"/>
        <v>5.6628015739153881</v>
      </c>
      <c r="I310" s="15">
        <f t="shared" si="38"/>
        <v>1.6628015739153881</v>
      </c>
      <c r="J310" s="15">
        <f t="shared" si="38"/>
        <v>0</v>
      </c>
      <c r="K310" s="15">
        <f t="shared" si="39"/>
        <v>0</v>
      </c>
      <c r="L310" s="15">
        <f t="shared" si="39"/>
        <v>0</v>
      </c>
      <c r="M310" s="15">
        <f t="shared" si="39"/>
        <v>0</v>
      </c>
      <c r="N310" s="14">
        <f t="shared" si="34"/>
        <v>248314.00786957695</v>
      </c>
      <c r="O310" s="11">
        <f t="shared" si="35"/>
        <v>48299.246167006932</v>
      </c>
    </row>
    <row r="311" spans="7:15" x14ac:dyDescent="0.2">
      <c r="G311" s="13">
        <f>VLOOKUP(47,HistData,2)</f>
        <v>50.292778823199455</v>
      </c>
      <c r="H311" s="15">
        <f t="shared" si="38"/>
        <v>6.2927788231994555</v>
      </c>
      <c r="I311" s="15">
        <f t="shared" si="38"/>
        <v>2.2927788231994555</v>
      </c>
      <c r="J311" s="15">
        <f t="shared" si="38"/>
        <v>0</v>
      </c>
      <c r="K311" s="15">
        <f t="shared" si="39"/>
        <v>0</v>
      </c>
      <c r="L311" s="15">
        <f t="shared" si="39"/>
        <v>0</v>
      </c>
      <c r="M311" s="15">
        <f t="shared" si="39"/>
        <v>0</v>
      </c>
      <c r="N311" s="14">
        <f t="shared" si="34"/>
        <v>251463.89411599727</v>
      </c>
      <c r="O311" s="11">
        <f t="shared" si="35"/>
        <v>51449.132413427258</v>
      </c>
    </row>
    <row r="312" spans="7:15" x14ac:dyDescent="0.2">
      <c r="G312" s="13">
        <f>VLOOKUP(26,HistData,2)</f>
        <v>49.641763344987744</v>
      </c>
      <c r="H312" s="15">
        <f t="shared" si="38"/>
        <v>5.6417633449877442</v>
      </c>
      <c r="I312" s="15">
        <f t="shared" si="38"/>
        <v>1.6417633449877442</v>
      </c>
      <c r="J312" s="15">
        <f t="shared" si="38"/>
        <v>0</v>
      </c>
      <c r="K312" s="15">
        <f t="shared" si="39"/>
        <v>0</v>
      </c>
      <c r="L312" s="15">
        <f t="shared" si="39"/>
        <v>0</v>
      </c>
      <c r="M312" s="15">
        <f t="shared" si="39"/>
        <v>0</v>
      </c>
      <c r="N312" s="14">
        <f t="shared" si="34"/>
        <v>248208.81672493872</v>
      </c>
      <c r="O312" s="11">
        <f t="shared" si="35"/>
        <v>48194.055022368702</v>
      </c>
    </row>
    <row r="313" spans="7:15" x14ac:dyDescent="0.2">
      <c r="G313" s="13">
        <f>VLOOKUP(58,HistData,2)</f>
        <v>50.90136694570711</v>
      </c>
      <c r="H313" s="15">
        <f t="shared" si="38"/>
        <v>6.9013669457071103</v>
      </c>
      <c r="I313" s="15">
        <f t="shared" si="38"/>
        <v>2.9013669457071103</v>
      </c>
      <c r="J313" s="15">
        <f t="shared" si="38"/>
        <v>0</v>
      </c>
      <c r="K313" s="15">
        <f t="shared" si="39"/>
        <v>0</v>
      </c>
      <c r="L313" s="15">
        <f t="shared" si="39"/>
        <v>0</v>
      </c>
      <c r="M313" s="15">
        <f t="shared" si="39"/>
        <v>0</v>
      </c>
      <c r="N313" s="14">
        <f t="shared" si="34"/>
        <v>254506.83472853556</v>
      </c>
      <c r="O313" s="11">
        <f t="shared" si="35"/>
        <v>54492.073025965539</v>
      </c>
    </row>
    <row r="314" spans="7:15" x14ac:dyDescent="0.2">
      <c r="G314" s="13">
        <f>VLOOKUP(9,HistData,2)</f>
        <v>49.652034636062211</v>
      </c>
      <c r="H314" s="15">
        <f t="shared" si="38"/>
        <v>5.6520346360622113</v>
      </c>
      <c r="I314" s="15">
        <f t="shared" si="38"/>
        <v>1.6520346360622113</v>
      </c>
      <c r="J314" s="15">
        <f t="shared" si="38"/>
        <v>0</v>
      </c>
      <c r="K314" s="15">
        <f t="shared" si="39"/>
        <v>0</v>
      </c>
      <c r="L314" s="15">
        <f t="shared" si="39"/>
        <v>0</v>
      </c>
      <c r="M314" s="15">
        <f t="shared" si="39"/>
        <v>0</v>
      </c>
      <c r="N314" s="14">
        <f t="shared" si="34"/>
        <v>248260.17318031105</v>
      </c>
      <c r="O314" s="11">
        <f t="shared" si="35"/>
        <v>48245.411477741029</v>
      </c>
    </row>
    <row r="315" spans="7:15" x14ac:dyDescent="0.2">
      <c r="G315" s="13">
        <f>VLOOKUP(40,HistData,2)</f>
        <v>49.82087197881701</v>
      </c>
      <c r="H315" s="15">
        <f t="shared" si="38"/>
        <v>5.82087197881701</v>
      </c>
      <c r="I315" s="15">
        <f t="shared" si="38"/>
        <v>1.82087197881701</v>
      </c>
      <c r="J315" s="15">
        <f t="shared" si="38"/>
        <v>0</v>
      </c>
      <c r="K315" s="15">
        <f t="shared" si="39"/>
        <v>0</v>
      </c>
      <c r="L315" s="15">
        <f t="shared" si="39"/>
        <v>0</v>
      </c>
      <c r="M315" s="15">
        <f t="shared" si="39"/>
        <v>0</v>
      </c>
      <c r="N315" s="14">
        <f t="shared" si="34"/>
        <v>249104.35989408506</v>
      </c>
      <c r="O315" s="11">
        <f t="shared" si="35"/>
        <v>49089.598191515048</v>
      </c>
    </row>
    <row r="316" spans="7:15" x14ac:dyDescent="0.2">
      <c r="G316" s="13">
        <f>VLOOKUP(41,HistData,2)</f>
        <v>49.728147140611256</v>
      </c>
      <c r="H316" s="15">
        <f t="shared" si="38"/>
        <v>5.7281471406112558</v>
      </c>
      <c r="I316" s="15">
        <f t="shared" si="38"/>
        <v>1.7281471406112558</v>
      </c>
      <c r="J316" s="15">
        <f t="shared" si="38"/>
        <v>0</v>
      </c>
      <c r="K316" s="15">
        <f t="shared" si="39"/>
        <v>0</v>
      </c>
      <c r="L316" s="15">
        <f t="shared" si="39"/>
        <v>0</v>
      </c>
      <c r="M316" s="15">
        <f t="shared" si="39"/>
        <v>0</v>
      </c>
      <c r="N316" s="14">
        <f t="shared" si="34"/>
        <v>248640.73570305627</v>
      </c>
      <c r="O316" s="11">
        <f t="shared" si="35"/>
        <v>48625.974000486254</v>
      </c>
    </row>
    <row r="317" spans="7:15" x14ac:dyDescent="0.2">
      <c r="G317" s="13">
        <f>VLOOKUP(44,HistData,2)</f>
        <v>50.04162503359521</v>
      </c>
      <c r="H317" s="15">
        <f t="shared" si="38"/>
        <v>6.04162503359521</v>
      </c>
      <c r="I317" s="15">
        <f t="shared" si="38"/>
        <v>2.04162503359521</v>
      </c>
      <c r="J317" s="15">
        <f t="shared" si="38"/>
        <v>0</v>
      </c>
      <c r="K317" s="15">
        <f t="shared" si="39"/>
        <v>0</v>
      </c>
      <c r="L317" s="15">
        <f t="shared" si="39"/>
        <v>0</v>
      </c>
      <c r="M317" s="15">
        <f t="shared" si="39"/>
        <v>0</v>
      </c>
      <c r="N317" s="14">
        <f t="shared" si="34"/>
        <v>250208.12516797605</v>
      </c>
      <c r="O317" s="11">
        <f t="shared" si="35"/>
        <v>50193.36346540603</v>
      </c>
    </row>
    <row r="318" spans="7:15" x14ac:dyDescent="0.2">
      <c r="G318" s="13">
        <f>VLOOKUP(30,HistData,2)</f>
        <v>49.662801573915388</v>
      </c>
      <c r="H318" s="15">
        <f t="shared" si="38"/>
        <v>5.6628015739153881</v>
      </c>
      <c r="I318" s="15">
        <f t="shared" si="38"/>
        <v>1.6628015739153881</v>
      </c>
      <c r="J318" s="15">
        <f t="shared" si="38"/>
        <v>0</v>
      </c>
      <c r="K318" s="15">
        <f t="shared" si="39"/>
        <v>0</v>
      </c>
      <c r="L318" s="15">
        <f t="shared" si="39"/>
        <v>0</v>
      </c>
      <c r="M318" s="15">
        <f t="shared" si="39"/>
        <v>0</v>
      </c>
      <c r="N318" s="14">
        <f t="shared" si="34"/>
        <v>248314.00786957695</v>
      </c>
      <c r="O318" s="11">
        <f t="shared" si="35"/>
        <v>48299.246167006932</v>
      </c>
    </row>
    <row r="319" spans="7:15" x14ac:dyDescent="0.2">
      <c r="G319" s="13">
        <f>VLOOKUP(59,HistData,2)</f>
        <v>50.883833692986435</v>
      </c>
      <c r="H319" s="15">
        <f t="shared" si="38"/>
        <v>6.8838336929864354</v>
      </c>
      <c r="I319" s="15">
        <f t="shared" si="38"/>
        <v>2.8838336929864354</v>
      </c>
      <c r="J319" s="15">
        <f t="shared" si="38"/>
        <v>0</v>
      </c>
      <c r="K319" s="15">
        <f t="shared" si="39"/>
        <v>0</v>
      </c>
      <c r="L319" s="15">
        <f t="shared" si="39"/>
        <v>0</v>
      </c>
      <c r="M319" s="15">
        <f t="shared" si="39"/>
        <v>0</v>
      </c>
      <c r="N319" s="14">
        <f t="shared" si="34"/>
        <v>254419.16846493218</v>
      </c>
      <c r="O319" s="11">
        <f t="shared" si="35"/>
        <v>54404.406762362167</v>
      </c>
    </row>
    <row r="320" spans="7:15" x14ac:dyDescent="0.2">
      <c r="G320" s="13">
        <f>VLOOKUP(51,HistData,2)</f>
        <v>50.605071791789086</v>
      </c>
      <c r="H320" s="15">
        <f t="shared" ref="H320:J339" si="40">MAX(FinStock-H$15, 0)</f>
        <v>6.6050717917890864</v>
      </c>
      <c r="I320" s="15">
        <f t="shared" si="40"/>
        <v>2.6050717917890864</v>
      </c>
      <c r="J320" s="15">
        <f t="shared" si="40"/>
        <v>0</v>
      </c>
      <c r="K320" s="15">
        <f t="shared" ref="K320:M339" si="41">MAX(K$15 - FinStock,0)</f>
        <v>0</v>
      </c>
      <c r="L320" s="15">
        <f t="shared" si="41"/>
        <v>0</v>
      </c>
      <c r="M320" s="15">
        <f t="shared" si="41"/>
        <v>0</v>
      </c>
      <c r="N320" s="14">
        <f t="shared" si="34"/>
        <v>253025.35895894544</v>
      </c>
      <c r="O320" s="11">
        <f t="shared" si="35"/>
        <v>53010.597256375419</v>
      </c>
    </row>
    <row r="321" spans="7:15" x14ac:dyDescent="0.2">
      <c r="G321" s="13">
        <f>VLOOKUP(11,HistData,2)</f>
        <v>49.892655929271449</v>
      </c>
      <c r="H321" s="15">
        <f t="shared" si="40"/>
        <v>5.8926559292714487</v>
      </c>
      <c r="I321" s="15">
        <f t="shared" si="40"/>
        <v>1.8926559292714487</v>
      </c>
      <c r="J321" s="15">
        <f t="shared" si="40"/>
        <v>0</v>
      </c>
      <c r="K321" s="15">
        <f t="shared" si="41"/>
        <v>0</v>
      </c>
      <c r="L321" s="15">
        <f t="shared" si="41"/>
        <v>0</v>
      </c>
      <c r="M321" s="15">
        <f t="shared" si="41"/>
        <v>0</v>
      </c>
      <c r="N321" s="14">
        <f t="shared" si="34"/>
        <v>249463.27964635723</v>
      </c>
      <c r="O321" s="11">
        <f t="shared" si="35"/>
        <v>49448.517943787214</v>
      </c>
    </row>
    <row r="322" spans="7:15" x14ac:dyDescent="0.2">
      <c r="G322" s="13">
        <f>VLOOKUP(40,HistData,2)</f>
        <v>49.82087197881701</v>
      </c>
      <c r="H322" s="15">
        <f t="shared" si="40"/>
        <v>5.82087197881701</v>
      </c>
      <c r="I322" s="15">
        <f t="shared" si="40"/>
        <v>1.82087197881701</v>
      </c>
      <c r="J322" s="15">
        <f t="shared" si="40"/>
        <v>0</v>
      </c>
      <c r="K322" s="15">
        <f t="shared" si="41"/>
        <v>0</v>
      </c>
      <c r="L322" s="15">
        <f t="shared" si="41"/>
        <v>0</v>
      </c>
      <c r="M322" s="15">
        <f t="shared" si="41"/>
        <v>0</v>
      </c>
      <c r="N322" s="14">
        <f t="shared" si="34"/>
        <v>249104.35989408506</v>
      </c>
      <c r="O322" s="11">
        <f t="shared" si="35"/>
        <v>49089.598191515048</v>
      </c>
    </row>
    <row r="323" spans="7:15" x14ac:dyDescent="0.2">
      <c r="G323" s="13">
        <f>VLOOKUP(17,HistData,2)</f>
        <v>49.873339243230099</v>
      </c>
      <c r="H323" s="15">
        <f t="shared" si="40"/>
        <v>5.8733392432300988</v>
      </c>
      <c r="I323" s="15">
        <f t="shared" si="40"/>
        <v>1.8733392432300988</v>
      </c>
      <c r="J323" s="15">
        <f t="shared" si="40"/>
        <v>0</v>
      </c>
      <c r="K323" s="15">
        <f t="shared" si="41"/>
        <v>0</v>
      </c>
      <c r="L323" s="15">
        <f t="shared" si="41"/>
        <v>0</v>
      </c>
      <c r="M323" s="15">
        <f t="shared" si="41"/>
        <v>0</v>
      </c>
      <c r="N323" s="14">
        <f t="shared" si="34"/>
        <v>249366.69621615051</v>
      </c>
      <c r="O323" s="11">
        <f t="shared" si="35"/>
        <v>49351.934513580491</v>
      </c>
    </row>
    <row r="324" spans="7:15" x14ac:dyDescent="0.2">
      <c r="G324" s="13">
        <f>VLOOKUP(52,HistData,2)</f>
        <v>50.546039390546298</v>
      </c>
      <c r="H324" s="15">
        <f t="shared" si="40"/>
        <v>6.5460393905462979</v>
      </c>
      <c r="I324" s="15">
        <f t="shared" si="40"/>
        <v>2.5460393905462979</v>
      </c>
      <c r="J324" s="15">
        <f t="shared" si="40"/>
        <v>0</v>
      </c>
      <c r="K324" s="15">
        <f t="shared" si="41"/>
        <v>0</v>
      </c>
      <c r="L324" s="15">
        <f t="shared" si="41"/>
        <v>0</v>
      </c>
      <c r="M324" s="15">
        <f t="shared" si="41"/>
        <v>0</v>
      </c>
      <c r="N324" s="14">
        <f t="shared" si="34"/>
        <v>252730.19695273149</v>
      </c>
      <c r="O324" s="11">
        <f t="shared" si="35"/>
        <v>52715.435250161478</v>
      </c>
    </row>
    <row r="325" spans="7:15" x14ac:dyDescent="0.2">
      <c r="G325" s="13">
        <f>VLOOKUP(44,HistData,2)</f>
        <v>50.04162503359521</v>
      </c>
      <c r="H325" s="15">
        <f t="shared" si="40"/>
        <v>6.04162503359521</v>
      </c>
      <c r="I325" s="15">
        <f t="shared" si="40"/>
        <v>2.04162503359521</v>
      </c>
      <c r="J325" s="15">
        <f t="shared" si="40"/>
        <v>0</v>
      </c>
      <c r="K325" s="15">
        <f t="shared" si="41"/>
        <v>0</v>
      </c>
      <c r="L325" s="15">
        <f t="shared" si="41"/>
        <v>0</v>
      </c>
      <c r="M325" s="15">
        <f t="shared" si="41"/>
        <v>0</v>
      </c>
      <c r="N325" s="14">
        <f t="shared" si="34"/>
        <v>250208.12516797605</v>
      </c>
      <c r="O325" s="11">
        <f t="shared" si="35"/>
        <v>50193.36346540603</v>
      </c>
    </row>
    <row r="326" spans="7:15" x14ac:dyDescent="0.2">
      <c r="G326" s="13">
        <f>VLOOKUP(24,HistData,2)</f>
        <v>49.769138344987745</v>
      </c>
      <c r="H326" s="15">
        <f t="shared" si="40"/>
        <v>5.7691383449877449</v>
      </c>
      <c r="I326" s="15">
        <f t="shared" si="40"/>
        <v>1.7691383449877449</v>
      </c>
      <c r="J326" s="15">
        <f t="shared" si="40"/>
        <v>0</v>
      </c>
      <c r="K326" s="15">
        <f t="shared" si="41"/>
        <v>0</v>
      </c>
      <c r="L326" s="15">
        <f t="shared" si="41"/>
        <v>0</v>
      </c>
      <c r="M326" s="15">
        <f t="shared" si="41"/>
        <v>0</v>
      </c>
      <c r="N326" s="14">
        <f t="shared" si="34"/>
        <v>248845.69172493872</v>
      </c>
      <c r="O326" s="11">
        <f t="shared" si="35"/>
        <v>48830.930022368702</v>
      </c>
    </row>
    <row r="327" spans="7:15" x14ac:dyDescent="0.2">
      <c r="G327" s="13">
        <f>VLOOKUP(6,HistData,2)</f>
        <v>49.742891687303775</v>
      </c>
      <c r="H327" s="15">
        <f t="shared" si="40"/>
        <v>5.742891687303775</v>
      </c>
      <c r="I327" s="15">
        <f t="shared" si="40"/>
        <v>1.742891687303775</v>
      </c>
      <c r="J327" s="15">
        <f t="shared" si="40"/>
        <v>0</v>
      </c>
      <c r="K327" s="15">
        <f t="shared" si="41"/>
        <v>0</v>
      </c>
      <c r="L327" s="15">
        <f t="shared" si="41"/>
        <v>0</v>
      </c>
      <c r="M327" s="15">
        <f t="shared" si="41"/>
        <v>0</v>
      </c>
      <c r="N327" s="14">
        <f t="shared" si="34"/>
        <v>248714.45843651888</v>
      </c>
      <c r="O327" s="11">
        <f t="shared" si="35"/>
        <v>48699.696733948862</v>
      </c>
    </row>
    <row r="328" spans="7:15" x14ac:dyDescent="0.2">
      <c r="G328" s="13">
        <f>VLOOKUP(37,HistData,2)</f>
        <v>49.759326719946507</v>
      </c>
      <c r="H328" s="15">
        <f t="shared" si="40"/>
        <v>5.7593267199465075</v>
      </c>
      <c r="I328" s="15">
        <f t="shared" si="40"/>
        <v>1.7593267199465075</v>
      </c>
      <c r="J328" s="15">
        <f t="shared" si="40"/>
        <v>0</v>
      </c>
      <c r="K328" s="15">
        <f t="shared" si="41"/>
        <v>0</v>
      </c>
      <c r="L328" s="15">
        <f t="shared" si="41"/>
        <v>0</v>
      </c>
      <c r="M328" s="15">
        <f t="shared" si="41"/>
        <v>0</v>
      </c>
      <c r="N328" s="14">
        <f t="shared" si="34"/>
        <v>248796.63359973254</v>
      </c>
      <c r="O328" s="11">
        <f t="shared" si="35"/>
        <v>48781.87189716252</v>
      </c>
    </row>
    <row r="329" spans="7:15" x14ac:dyDescent="0.2">
      <c r="G329" s="13">
        <f>VLOOKUP(7,HistData,2)</f>
        <v>49.65860350648444</v>
      </c>
      <c r="H329" s="15">
        <f t="shared" si="40"/>
        <v>5.6586035064844395</v>
      </c>
      <c r="I329" s="15">
        <f t="shared" si="40"/>
        <v>1.6586035064844395</v>
      </c>
      <c r="J329" s="15">
        <f t="shared" si="40"/>
        <v>0</v>
      </c>
      <c r="K329" s="15">
        <f t="shared" si="41"/>
        <v>0</v>
      </c>
      <c r="L329" s="15">
        <f t="shared" si="41"/>
        <v>0</v>
      </c>
      <c r="M329" s="15">
        <f t="shared" si="41"/>
        <v>0</v>
      </c>
      <c r="N329" s="14">
        <f t="shared" si="34"/>
        <v>248293.01753242221</v>
      </c>
      <c r="O329" s="11">
        <f t="shared" si="35"/>
        <v>48278.255829852191</v>
      </c>
    </row>
    <row r="330" spans="7:15" x14ac:dyDescent="0.2">
      <c r="G330" s="13">
        <f>VLOOKUP(40,HistData,2)</f>
        <v>49.82087197881701</v>
      </c>
      <c r="H330" s="15">
        <f t="shared" si="40"/>
        <v>5.82087197881701</v>
      </c>
      <c r="I330" s="15">
        <f t="shared" si="40"/>
        <v>1.82087197881701</v>
      </c>
      <c r="J330" s="15">
        <f t="shared" si="40"/>
        <v>0</v>
      </c>
      <c r="K330" s="15">
        <f t="shared" si="41"/>
        <v>0</v>
      </c>
      <c r="L330" s="15">
        <f t="shared" si="41"/>
        <v>0</v>
      </c>
      <c r="M330" s="15">
        <f t="shared" si="41"/>
        <v>0</v>
      </c>
      <c r="N330" s="14">
        <f t="shared" si="34"/>
        <v>249104.35989408506</v>
      </c>
      <c r="O330" s="11">
        <f t="shared" si="35"/>
        <v>49089.598191515048</v>
      </c>
    </row>
    <row r="331" spans="7:15" x14ac:dyDescent="0.2">
      <c r="G331" s="13">
        <f>VLOOKUP(19,HistData,2)</f>
        <v>49.766551088206143</v>
      </c>
      <c r="H331" s="15">
        <f t="shared" si="40"/>
        <v>5.7665510882061426</v>
      </c>
      <c r="I331" s="15">
        <f t="shared" si="40"/>
        <v>1.7665510882061426</v>
      </c>
      <c r="J331" s="15">
        <f t="shared" si="40"/>
        <v>0</v>
      </c>
      <c r="K331" s="15">
        <f t="shared" si="41"/>
        <v>0</v>
      </c>
      <c r="L331" s="15">
        <f t="shared" si="41"/>
        <v>0</v>
      </c>
      <c r="M331" s="15">
        <f t="shared" si="41"/>
        <v>0</v>
      </c>
      <c r="N331" s="14">
        <f t="shared" si="34"/>
        <v>248832.75544103072</v>
      </c>
      <c r="O331" s="11">
        <f t="shared" si="35"/>
        <v>48817.993738460704</v>
      </c>
    </row>
    <row r="332" spans="7:15" x14ac:dyDescent="0.2">
      <c r="G332" s="13">
        <f>VLOOKUP(6,HistData,2)</f>
        <v>49.742891687303775</v>
      </c>
      <c r="H332" s="15">
        <f t="shared" si="40"/>
        <v>5.742891687303775</v>
      </c>
      <c r="I332" s="15">
        <f t="shared" si="40"/>
        <v>1.742891687303775</v>
      </c>
      <c r="J332" s="15">
        <f t="shared" si="40"/>
        <v>0</v>
      </c>
      <c r="K332" s="15">
        <f t="shared" si="41"/>
        <v>0</v>
      </c>
      <c r="L332" s="15">
        <f t="shared" si="41"/>
        <v>0</v>
      </c>
      <c r="M332" s="15">
        <f t="shared" si="41"/>
        <v>0</v>
      </c>
      <c r="N332" s="14">
        <f t="shared" si="34"/>
        <v>248714.45843651888</v>
      </c>
      <c r="O332" s="11">
        <f t="shared" si="35"/>
        <v>48699.696733948862</v>
      </c>
    </row>
    <row r="333" spans="7:15" x14ac:dyDescent="0.2">
      <c r="G333" s="13">
        <f>VLOOKUP(38,HistData,2)</f>
        <v>49.71076257758039</v>
      </c>
      <c r="H333" s="15">
        <f t="shared" si="40"/>
        <v>5.7107625775803896</v>
      </c>
      <c r="I333" s="15">
        <f t="shared" si="40"/>
        <v>1.7107625775803896</v>
      </c>
      <c r="J333" s="15">
        <f t="shared" si="40"/>
        <v>0</v>
      </c>
      <c r="K333" s="15">
        <f t="shared" si="41"/>
        <v>0</v>
      </c>
      <c r="L333" s="15">
        <f t="shared" si="41"/>
        <v>0</v>
      </c>
      <c r="M333" s="15">
        <f t="shared" si="41"/>
        <v>0</v>
      </c>
      <c r="N333" s="14">
        <f t="shared" si="34"/>
        <v>248553.81288790194</v>
      </c>
      <c r="O333" s="11">
        <f t="shared" si="35"/>
        <v>48539.051185331919</v>
      </c>
    </row>
    <row r="334" spans="7:15" x14ac:dyDescent="0.2">
      <c r="G334" s="13">
        <f>VLOOKUP(33,HistData,2)</f>
        <v>49.696501102020065</v>
      </c>
      <c r="H334" s="15">
        <f t="shared" si="40"/>
        <v>5.6965011020200649</v>
      </c>
      <c r="I334" s="15">
        <f t="shared" si="40"/>
        <v>1.6965011020200649</v>
      </c>
      <c r="J334" s="15">
        <f t="shared" si="40"/>
        <v>0</v>
      </c>
      <c r="K334" s="15">
        <f t="shared" si="41"/>
        <v>0</v>
      </c>
      <c r="L334" s="15">
        <f t="shared" si="41"/>
        <v>0</v>
      </c>
      <c r="M334" s="15">
        <f t="shared" si="41"/>
        <v>0</v>
      </c>
      <c r="N334" s="14">
        <f t="shared" si="34"/>
        <v>248482.50551010034</v>
      </c>
      <c r="O334" s="11">
        <f t="shared" si="35"/>
        <v>48467.743807530322</v>
      </c>
    </row>
    <row r="335" spans="7:15" x14ac:dyDescent="0.2">
      <c r="G335" s="13">
        <f>VLOOKUP(35,HistData,2)</f>
        <v>49.702272165236437</v>
      </c>
      <c r="H335" s="15">
        <f t="shared" si="40"/>
        <v>5.7022721652364368</v>
      </c>
      <c r="I335" s="15">
        <f t="shared" si="40"/>
        <v>1.7022721652364368</v>
      </c>
      <c r="J335" s="15">
        <f t="shared" si="40"/>
        <v>0</v>
      </c>
      <c r="K335" s="15">
        <f t="shared" si="41"/>
        <v>0</v>
      </c>
      <c r="L335" s="15">
        <f t="shared" si="41"/>
        <v>0</v>
      </c>
      <c r="M335" s="15">
        <f t="shared" si="41"/>
        <v>0</v>
      </c>
      <c r="N335" s="14">
        <f t="shared" si="34"/>
        <v>248511.36082618218</v>
      </c>
      <c r="O335" s="11">
        <f t="shared" si="35"/>
        <v>48496.599123612163</v>
      </c>
    </row>
    <row r="336" spans="7:15" x14ac:dyDescent="0.2">
      <c r="G336" s="13">
        <f>VLOOKUP(50,HistData,2)</f>
        <v>50.327005754053239</v>
      </c>
      <c r="H336" s="15">
        <f t="shared" si="40"/>
        <v>6.3270057540532392</v>
      </c>
      <c r="I336" s="15">
        <f t="shared" si="40"/>
        <v>2.3270057540532392</v>
      </c>
      <c r="J336" s="15">
        <f t="shared" si="40"/>
        <v>0</v>
      </c>
      <c r="K336" s="15">
        <f t="shared" si="41"/>
        <v>0</v>
      </c>
      <c r="L336" s="15">
        <f t="shared" si="41"/>
        <v>0</v>
      </c>
      <c r="M336" s="15">
        <f t="shared" si="41"/>
        <v>0</v>
      </c>
      <c r="N336" s="14">
        <f t="shared" si="34"/>
        <v>251635.02877026619</v>
      </c>
      <c r="O336" s="11">
        <f t="shared" si="35"/>
        <v>51620.267067696172</v>
      </c>
    </row>
    <row r="337" spans="7:15" x14ac:dyDescent="0.2">
      <c r="G337" s="13">
        <f>VLOOKUP(56,HistData,2)</f>
        <v>50.899523748768374</v>
      </c>
      <c r="H337" s="15">
        <f t="shared" si="40"/>
        <v>6.8995237487683738</v>
      </c>
      <c r="I337" s="15">
        <f t="shared" si="40"/>
        <v>2.8995237487683738</v>
      </c>
      <c r="J337" s="15">
        <f t="shared" si="40"/>
        <v>0</v>
      </c>
      <c r="K337" s="15">
        <f t="shared" si="41"/>
        <v>0</v>
      </c>
      <c r="L337" s="15">
        <f t="shared" si="41"/>
        <v>0</v>
      </c>
      <c r="M337" s="15">
        <f t="shared" si="41"/>
        <v>0</v>
      </c>
      <c r="N337" s="14">
        <f t="shared" si="34"/>
        <v>254497.61874384186</v>
      </c>
      <c r="O337" s="11">
        <f t="shared" si="35"/>
        <v>54482.85704127184</v>
      </c>
    </row>
    <row r="338" spans="7:15" x14ac:dyDescent="0.2">
      <c r="G338" s="13">
        <f>VLOOKUP(13,HistData,2)</f>
        <v>49.651501120239637</v>
      </c>
      <c r="H338" s="15">
        <f t="shared" si="40"/>
        <v>5.6515011202396366</v>
      </c>
      <c r="I338" s="15">
        <f t="shared" si="40"/>
        <v>1.6515011202396366</v>
      </c>
      <c r="J338" s="15">
        <f t="shared" si="40"/>
        <v>0</v>
      </c>
      <c r="K338" s="15">
        <f t="shared" si="41"/>
        <v>0</v>
      </c>
      <c r="L338" s="15">
        <f t="shared" si="41"/>
        <v>0</v>
      </c>
      <c r="M338" s="15">
        <f t="shared" si="41"/>
        <v>0</v>
      </c>
      <c r="N338" s="14">
        <f t="shared" si="34"/>
        <v>248257.50560119818</v>
      </c>
      <c r="O338" s="11">
        <f t="shared" si="35"/>
        <v>48242.743898628163</v>
      </c>
    </row>
    <row r="339" spans="7:15" x14ac:dyDescent="0.2">
      <c r="G339" s="13">
        <f>VLOOKUP(9,HistData,2)</f>
        <v>49.652034636062211</v>
      </c>
      <c r="H339" s="15">
        <f t="shared" si="40"/>
        <v>5.6520346360622113</v>
      </c>
      <c r="I339" s="15">
        <f t="shared" si="40"/>
        <v>1.6520346360622113</v>
      </c>
      <c r="J339" s="15">
        <f t="shared" si="40"/>
        <v>0</v>
      </c>
      <c r="K339" s="15">
        <f t="shared" si="41"/>
        <v>0</v>
      </c>
      <c r="L339" s="15">
        <f t="shared" si="41"/>
        <v>0</v>
      </c>
      <c r="M339" s="15">
        <f t="shared" si="41"/>
        <v>0</v>
      </c>
      <c r="N339" s="14">
        <f t="shared" si="34"/>
        <v>248260.17318031105</v>
      </c>
      <c r="O339" s="11">
        <f t="shared" si="35"/>
        <v>48245.411477741029</v>
      </c>
    </row>
    <row r="340" spans="7:15" x14ac:dyDescent="0.2">
      <c r="G340" s="13">
        <f>VLOOKUP(43,HistData,2)</f>
        <v>49.779909099925419</v>
      </c>
      <c r="H340" s="15">
        <f t="shared" ref="H340:J359" si="42">MAX(FinStock-H$15, 0)</f>
        <v>5.779909099925419</v>
      </c>
      <c r="I340" s="15">
        <f t="shared" si="42"/>
        <v>1.779909099925419</v>
      </c>
      <c r="J340" s="15">
        <f t="shared" si="42"/>
        <v>0</v>
      </c>
      <c r="K340" s="15">
        <f t="shared" ref="K340:M359" si="43">MAX(K$15 - FinStock,0)</f>
        <v>0</v>
      </c>
      <c r="L340" s="15">
        <f t="shared" si="43"/>
        <v>0</v>
      </c>
      <c r="M340" s="15">
        <f t="shared" si="43"/>
        <v>0</v>
      </c>
      <c r="N340" s="14">
        <f t="shared" ref="N340:N403" si="44">SUMPRODUCT(H340:J340,CallDV)+SUMPRODUCT(K340:M340,PutDV)+Shares*FinStock</f>
        <v>248899.5454996271</v>
      </c>
      <c r="O340" s="11">
        <f t="shared" ref="O340:O403" si="45">N340-TotCost</f>
        <v>48884.783797057084</v>
      </c>
    </row>
    <row r="341" spans="7:15" x14ac:dyDescent="0.2">
      <c r="G341" s="13">
        <f>VLOOKUP(48,HistData,2)</f>
        <v>50.439954141106483</v>
      </c>
      <c r="H341" s="15">
        <f t="shared" si="42"/>
        <v>6.4399541411064831</v>
      </c>
      <c r="I341" s="15">
        <f t="shared" si="42"/>
        <v>2.4399541411064831</v>
      </c>
      <c r="J341" s="15">
        <f t="shared" si="42"/>
        <v>0</v>
      </c>
      <c r="K341" s="15">
        <f t="shared" si="43"/>
        <v>0</v>
      </c>
      <c r="L341" s="15">
        <f t="shared" si="43"/>
        <v>0</v>
      </c>
      <c r="M341" s="15">
        <f t="shared" si="43"/>
        <v>0</v>
      </c>
      <c r="N341" s="14">
        <f t="shared" si="44"/>
        <v>252199.77070553243</v>
      </c>
      <c r="O341" s="11">
        <f t="shared" si="45"/>
        <v>52185.009002962412</v>
      </c>
    </row>
    <row r="342" spans="7:15" x14ac:dyDescent="0.2">
      <c r="G342" s="13">
        <f>VLOOKUP(19,HistData,2)</f>
        <v>49.766551088206143</v>
      </c>
      <c r="H342" s="15">
        <f t="shared" si="42"/>
        <v>5.7665510882061426</v>
      </c>
      <c r="I342" s="15">
        <f t="shared" si="42"/>
        <v>1.7665510882061426</v>
      </c>
      <c r="J342" s="15">
        <f t="shared" si="42"/>
        <v>0</v>
      </c>
      <c r="K342" s="15">
        <f t="shared" si="43"/>
        <v>0</v>
      </c>
      <c r="L342" s="15">
        <f t="shared" si="43"/>
        <v>0</v>
      </c>
      <c r="M342" s="15">
        <f t="shared" si="43"/>
        <v>0</v>
      </c>
      <c r="N342" s="14">
        <f t="shared" si="44"/>
        <v>248832.75544103072</v>
      </c>
      <c r="O342" s="11">
        <f t="shared" si="45"/>
        <v>48817.993738460704</v>
      </c>
    </row>
    <row r="343" spans="7:15" x14ac:dyDescent="0.2">
      <c r="G343" s="13">
        <f>VLOOKUP(51,HistData,2)</f>
        <v>50.605071791789086</v>
      </c>
      <c r="H343" s="15">
        <f t="shared" si="42"/>
        <v>6.6050717917890864</v>
      </c>
      <c r="I343" s="15">
        <f t="shared" si="42"/>
        <v>2.6050717917890864</v>
      </c>
      <c r="J343" s="15">
        <f t="shared" si="42"/>
        <v>0</v>
      </c>
      <c r="K343" s="15">
        <f t="shared" si="43"/>
        <v>0</v>
      </c>
      <c r="L343" s="15">
        <f t="shared" si="43"/>
        <v>0</v>
      </c>
      <c r="M343" s="15">
        <f t="shared" si="43"/>
        <v>0</v>
      </c>
      <c r="N343" s="14">
        <f t="shared" si="44"/>
        <v>253025.35895894544</v>
      </c>
      <c r="O343" s="11">
        <f t="shared" si="45"/>
        <v>53010.597256375419</v>
      </c>
    </row>
    <row r="344" spans="7:15" x14ac:dyDescent="0.2">
      <c r="G344" s="13">
        <f>VLOOKUP(46,HistData,2)</f>
        <v>50.330758107226352</v>
      </c>
      <c r="H344" s="15">
        <f t="shared" si="42"/>
        <v>6.3307581072263517</v>
      </c>
      <c r="I344" s="15">
        <f t="shared" si="42"/>
        <v>2.3307581072263517</v>
      </c>
      <c r="J344" s="15">
        <f t="shared" si="42"/>
        <v>0</v>
      </c>
      <c r="K344" s="15">
        <f t="shared" si="43"/>
        <v>0</v>
      </c>
      <c r="L344" s="15">
        <f t="shared" si="43"/>
        <v>0</v>
      </c>
      <c r="M344" s="15">
        <f t="shared" si="43"/>
        <v>0</v>
      </c>
      <c r="N344" s="14">
        <f t="shared" si="44"/>
        <v>251653.79053613177</v>
      </c>
      <c r="O344" s="11">
        <f t="shared" si="45"/>
        <v>51639.028833561752</v>
      </c>
    </row>
    <row r="345" spans="7:15" x14ac:dyDescent="0.2">
      <c r="G345" s="13">
        <f>VLOOKUP(23,HistData,2)</f>
        <v>49.905222000624477</v>
      </c>
      <c r="H345" s="15">
        <f t="shared" si="42"/>
        <v>5.9052220006244767</v>
      </c>
      <c r="I345" s="15">
        <f t="shared" si="42"/>
        <v>1.9052220006244767</v>
      </c>
      <c r="J345" s="15">
        <f t="shared" si="42"/>
        <v>0</v>
      </c>
      <c r="K345" s="15">
        <f t="shared" si="43"/>
        <v>0</v>
      </c>
      <c r="L345" s="15">
        <f t="shared" si="43"/>
        <v>0</v>
      </c>
      <c r="M345" s="15">
        <f t="shared" si="43"/>
        <v>0</v>
      </c>
      <c r="N345" s="14">
        <f t="shared" si="44"/>
        <v>249526.11000312239</v>
      </c>
      <c r="O345" s="11">
        <f t="shared" si="45"/>
        <v>49511.348300552374</v>
      </c>
    </row>
    <row r="346" spans="7:15" x14ac:dyDescent="0.2">
      <c r="G346" s="13">
        <f>VLOOKUP(35,HistData,2)</f>
        <v>49.702272165236437</v>
      </c>
      <c r="H346" s="15">
        <f t="shared" si="42"/>
        <v>5.7022721652364368</v>
      </c>
      <c r="I346" s="15">
        <f t="shared" si="42"/>
        <v>1.7022721652364368</v>
      </c>
      <c r="J346" s="15">
        <f t="shared" si="42"/>
        <v>0</v>
      </c>
      <c r="K346" s="15">
        <f t="shared" si="43"/>
        <v>0</v>
      </c>
      <c r="L346" s="15">
        <f t="shared" si="43"/>
        <v>0</v>
      </c>
      <c r="M346" s="15">
        <f t="shared" si="43"/>
        <v>0</v>
      </c>
      <c r="N346" s="14">
        <f t="shared" si="44"/>
        <v>248511.36082618218</v>
      </c>
      <c r="O346" s="11">
        <f t="shared" si="45"/>
        <v>48496.599123612163</v>
      </c>
    </row>
    <row r="347" spans="7:15" x14ac:dyDescent="0.2">
      <c r="G347" s="13">
        <f>VLOOKUP(22,HistData,2)</f>
        <v>49.763288656237144</v>
      </c>
      <c r="H347" s="15">
        <f t="shared" si="42"/>
        <v>5.7632886562371439</v>
      </c>
      <c r="I347" s="15">
        <f t="shared" si="42"/>
        <v>1.7632886562371439</v>
      </c>
      <c r="J347" s="15">
        <f t="shared" si="42"/>
        <v>0</v>
      </c>
      <c r="K347" s="15">
        <f t="shared" si="43"/>
        <v>0</v>
      </c>
      <c r="L347" s="15">
        <f t="shared" si="43"/>
        <v>0</v>
      </c>
      <c r="M347" s="15">
        <f t="shared" si="43"/>
        <v>0</v>
      </c>
      <c r="N347" s="14">
        <f t="shared" si="44"/>
        <v>248816.44328118573</v>
      </c>
      <c r="O347" s="11">
        <f t="shared" si="45"/>
        <v>48801.681578615709</v>
      </c>
    </row>
    <row r="348" spans="7:15" x14ac:dyDescent="0.2">
      <c r="G348" s="13">
        <f>VLOOKUP(31,HistData,2)</f>
        <v>49.575951670982924</v>
      </c>
      <c r="H348" s="15">
        <f t="shared" si="42"/>
        <v>5.5759516709829242</v>
      </c>
      <c r="I348" s="15">
        <f t="shared" si="42"/>
        <v>1.5759516709829242</v>
      </c>
      <c r="J348" s="15">
        <f t="shared" si="42"/>
        <v>0</v>
      </c>
      <c r="K348" s="15">
        <f t="shared" si="43"/>
        <v>0</v>
      </c>
      <c r="L348" s="15">
        <f t="shared" si="43"/>
        <v>0</v>
      </c>
      <c r="M348" s="15">
        <f t="shared" si="43"/>
        <v>0</v>
      </c>
      <c r="N348" s="14">
        <f t="shared" si="44"/>
        <v>247879.75835491461</v>
      </c>
      <c r="O348" s="11">
        <f t="shared" si="45"/>
        <v>47864.996652344591</v>
      </c>
    </row>
    <row r="349" spans="7:15" x14ac:dyDescent="0.2">
      <c r="G349" s="13">
        <f>VLOOKUP(29,HistData,2)</f>
        <v>49.473923874463672</v>
      </c>
      <c r="H349" s="15">
        <f t="shared" si="42"/>
        <v>5.4739238744636722</v>
      </c>
      <c r="I349" s="15">
        <f t="shared" si="42"/>
        <v>1.4739238744636722</v>
      </c>
      <c r="J349" s="15">
        <f t="shared" si="42"/>
        <v>0</v>
      </c>
      <c r="K349" s="15">
        <f t="shared" si="43"/>
        <v>0</v>
      </c>
      <c r="L349" s="15">
        <f t="shared" si="43"/>
        <v>0</v>
      </c>
      <c r="M349" s="15">
        <f t="shared" si="43"/>
        <v>0</v>
      </c>
      <c r="N349" s="14">
        <f t="shared" si="44"/>
        <v>247369.61937231835</v>
      </c>
      <c r="O349" s="11">
        <f t="shared" si="45"/>
        <v>47354.857669748337</v>
      </c>
    </row>
    <row r="350" spans="7:15" x14ac:dyDescent="0.2">
      <c r="G350" s="13">
        <f>VLOOKUP(35,HistData,2)</f>
        <v>49.702272165236437</v>
      </c>
      <c r="H350" s="15">
        <f t="shared" si="42"/>
        <v>5.7022721652364368</v>
      </c>
      <c r="I350" s="15">
        <f t="shared" si="42"/>
        <v>1.7022721652364368</v>
      </c>
      <c r="J350" s="15">
        <f t="shared" si="42"/>
        <v>0</v>
      </c>
      <c r="K350" s="15">
        <f t="shared" si="43"/>
        <v>0</v>
      </c>
      <c r="L350" s="15">
        <f t="shared" si="43"/>
        <v>0</v>
      </c>
      <c r="M350" s="15">
        <f t="shared" si="43"/>
        <v>0</v>
      </c>
      <c r="N350" s="14">
        <f t="shared" si="44"/>
        <v>248511.36082618218</v>
      </c>
      <c r="O350" s="11">
        <f t="shared" si="45"/>
        <v>48496.599123612163</v>
      </c>
    </row>
    <row r="351" spans="7:15" x14ac:dyDescent="0.2">
      <c r="G351" s="13">
        <f>VLOOKUP(46,HistData,2)</f>
        <v>50.330758107226352</v>
      </c>
      <c r="H351" s="15">
        <f t="shared" si="42"/>
        <v>6.3307581072263517</v>
      </c>
      <c r="I351" s="15">
        <f t="shared" si="42"/>
        <v>2.3307581072263517</v>
      </c>
      <c r="J351" s="15">
        <f t="shared" si="42"/>
        <v>0</v>
      </c>
      <c r="K351" s="15">
        <f t="shared" si="43"/>
        <v>0</v>
      </c>
      <c r="L351" s="15">
        <f t="shared" si="43"/>
        <v>0</v>
      </c>
      <c r="M351" s="15">
        <f t="shared" si="43"/>
        <v>0</v>
      </c>
      <c r="N351" s="14">
        <f t="shared" si="44"/>
        <v>251653.79053613177</v>
      </c>
      <c r="O351" s="11">
        <f t="shared" si="45"/>
        <v>51639.028833561752</v>
      </c>
    </row>
    <row r="352" spans="7:15" x14ac:dyDescent="0.2">
      <c r="G352" s="13">
        <f>VLOOKUP(20,HistData,2)</f>
        <v>50.174112176265155</v>
      </c>
      <c r="H352" s="15">
        <f t="shared" si="42"/>
        <v>6.1741121762651545</v>
      </c>
      <c r="I352" s="15">
        <f t="shared" si="42"/>
        <v>2.1741121762651545</v>
      </c>
      <c r="J352" s="15">
        <f t="shared" si="42"/>
        <v>0</v>
      </c>
      <c r="K352" s="15">
        <f t="shared" si="43"/>
        <v>0</v>
      </c>
      <c r="L352" s="15">
        <f t="shared" si="43"/>
        <v>0</v>
      </c>
      <c r="M352" s="15">
        <f t="shared" si="43"/>
        <v>0</v>
      </c>
      <c r="N352" s="14">
        <f t="shared" si="44"/>
        <v>250870.56088132577</v>
      </c>
      <c r="O352" s="11">
        <f t="shared" si="45"/>
        <v>50855.799178755755</v>
      </c>
    </row>
    <row r="353" spans="7:15" x14ac:dyDescent="0.2">
      <c r="G353" s="13">
        <f>VLOOKUP(16,HistData,2)</f>
        <v>49.634538731253507</v>
      </c>
      <c r="H353" s="15">
        <f t="shared" si="42"/>
        <v>5.6345387312535067</v>
      </c>
      <c r="I353" s="15">
        <f t="shared" si="42"/>
        <v>1.6345387312535067</v>
      </c>
      <c r="J353" s="15">
        <f t="shared" si="42"/>
        <v>0</v>
      </c>
      <c r="K353" s="15">
        <f t="shared" si="43"/>
        <v>0</v>
      </c>
      <c r="L353" s="15">
        <f t="shared" si="43"/>
        <v>0</v>
      </c>
      <c r="M353" s="15">
        <f t="shared" si="43"/>
        <v>0</v>
      </c>
      <c r="N353" s="14">
        <f t="shared" si="44"/>
        <v>248172.69365626754</v>
      </c>
      <c r="O353" s="11">
        <f t="shared" si="45"/>
        <v>48157.931953697524</v>
      </c>
    </row>
    <row r="354" spans="7:15" x14ac:dyDescent="0.2">
      <c r="G354" s="13">
        <f>VLOOKUP(52,HistData,2)</f>
        <v>50.546039390546298</v>
      </c>
      <c r="H354" s="15">
        <f t="shared" si="42"/>
        <v>6.5460393905462979</v>
      </c>
      <c r="I354" s="15">
        <f t="shared" si="42"/>
        <v>2.5460393905462979</v>
      </c>
      <c r="J354" s="15">
        <f t="shared" si="42"/>
        <v>0</v>
      </c>
      <c r="K354" s="15">
        <f t="shared" si="43"/>
        <v>0</v>
      </c>
      <c r="L354" s="15">
        <f t="shared" si="43"/>
        <v>0</v>
      </c>
      <c r="M354" s="15">
        <f t="shared" si="43"/>
        <v>0</v>
      </c>
      <c r="N354" s="14">
        <f t="shared" si="44"/>
        <v>252730.19695273149</v>
      </c>
      <c r="O354" s="11">
        <f t="shared" si="45"/>
        <v>52715.435250161478</v>
      </c>
    </row>
    <row r="355" spans="7:15" x14ac:dyDescent="0.2">
      <c r="G355" s="13">
        <f>VLOOKUP(16,HistData,2)</f>
        <v>49.634538731253507</v>
      </c>
      <c r="H355" s="15">
        <f t="shared" si="42"/>
        <v>5.6345387312535067</v>
      </c>
      <c r="I355" s="15">
        <f t="shared" si="42"/>
        <v>1.6345387312535067</v>
      </c>
      <c r="J355" s="15">
        <f t="shared" si="42"/>
        <v>0</v>
      </c>
      <c r="K355" s="15">
        <f t="shared" si="43"/>
        <v>0</v>
      </c>
      <c r="L355" s="15">
        <f t="shared" si="43"/>
        <v>0</v>
      </c>
      <c r="M355" s="15">
        <f t="shared" si="43"/>
        <v>0</v>
      </c>
      <c r="N355" s="14">
        <f t="shared" si="44"/>
        <v>248172.69365626754</v>
      </c>
      <c r="O355" s="11">
        <f t="shared" si="45"/>
        <v>48157.931953697524</v>
      </c>
    </row>
    <row r="356" spans="7:15" x14ac:dyDescent="0.2">
      <c r="G356" s="13">
        <f>VLOOKUP(10,HistData,2)</f>
        <v>49.756247877678717</v>
      </c>
      <c r="H356" s="15">
        <f t="shared" si="42"/>
        <v>5.7562478776787174</v>
      </c>
      <c r="I356" s="15">
        <f t="shared" si="42"/>
        <v>1.7562478776787174</v>
      </c>
      <c r="J356" s="15">
        <f t="shared" si="42"/>
        <v>0</v>
      </c>
      <c r="K356" s="15">
        <f t="shared" si="43"/>
        <v>0</v>
      </c>
      <c r="L356" s="15">
        <f t="shared" si="43"/>
        <v>0</v>
      </c>
      <c r="M356" s="15">
        <f t="shared" si="43"/>
        <v>0</v>
      </c>
      <c r="N356" s="14">
        <f t="shared" si="44"/>
        <v>248781.23938839359</v>
      </c>
      <c r="O356" s="11">
        <f t="shared" si="45"/>
        <v>48766.477685823571</v>
      </c>
    </row>
    <row r="357" spans="7:15" x14ac:dyDescent="0.2">
      <c r="G357" s="13">
        <f>VLOOKUP(10,HistData,2)</f>
        <v>49.756247877678717</v>
      </c>
      <c r="H357" s="15">
        <f t="shared" si="42"/>
        <v>5.7562478776787174</v>
      </c>
      <c r="I357" s="15">
        <f t="shared" si="42"/>
        <v>1.7562478776787174</v>
      </c>
      <c r="J357" s="15">
        <f t="shared" si="42"/>
        <v>0</v>
      </c>
      <c r="K357" s="15">
        <f t="shared" si="43"/>
        <v>0</v>
      </c>
      <c r="L357" s="15">
        <f t="shared" si="43"/>
        <v>0</v>
      </c>
      <c r="M357" s="15">
        <f t="shared" si="43"/>
        <v>0</v>
      </c>
      <c r="N357" s="14">
        <f t="shared" si="44"/>
        <v>248781.23938839359</v>
      </c>
      <c r="O357" s="11">
        <f t="shared" si="45"/>
        <v>48766.477685823571</v>
      </c>
    </row>
    <row r="358" spans="7:15" x14ac:dyDescent="0.2">
      <c r="G358" s="13">
        <f>VLOOKUP(15,HistData,2)</f>
        <v>49.613431720183399</v>
      </c>
      <c r="H358" s="15">
        <f t="shared" si="42"/>
        <v>5.6134317201833994</v>
      </c>
      <c r="I358" s="15">
        <f t="shared" si="42"/>
        <v>1.6134317201833994</v>
      </c>
      <c r="J358" s="15">
        <f t="shared" si="42"/>
        <v>0</v>
      </c>
      <c r="K358" s="15">
        <f t="shared" si="43"/>
        <v>0</v>
      </c>
      <c r="L358" s="15">
        <f t="shared" si="43"/>
        <v>0</v>
      </c>
      <c r="M358" s="15">
        <f t="shared" si="43"/>
        <v>0</v>
      </c>
      <c r="N358" s="14">
        <f t="shared" si="44"/>
        <v>248067.158600917</v>
      </c>
      <c r="O358" s="11">
        <f t="shared" si="45"/>
        <v>48052.396898346982</v>
      </c>
    </row>
    <row r="359" spans="7:15" x14ac:dyDescent="0.2">
      <c r="G359" s="13">
        <f>VLOOKUP(11,HistData,2)</f>
        <v>49.892655929271449</v>
      </c>
      <c r="H359" s="15">
        <f t="shared" si="42"/>
        <v>5.8926559292714487</v>
      </c>
      <c r="I359" s="15">
        <f t="shared" si="42"/>
        <v>1.8926559292714487</v>
      </c>
      <c r="J359" s="15">
        <f t="shared" si="42"/>
        <v>0</v>
      </c>
      <c r="K359" s="15">
        <f t="shared" si="43"/>
        <v>0</v>
      </c>
      <c r="L359" s="15">
        <f t="shared" si="43"/>
        <v>0</v>
      </c>
      <c r="M359" s="15">
        <f t="shared" si="43"/>
        <v>0</v>
      </c>
      <c r="N359" s="14">
        <f t="shared" si="44"/>
        <v>249463.27964635723</v>
      </c>
      <c r="O359" s="11">
        <f t="shared" si="45"/>
        <v>49448.517943787214</v>
      </c>
    </row>
    <row r="360" spans="7:15" x14ac:dyDescent="0.2">
      <c r="G360" s="13">
        <f>VLOOKUP(31,HistData,2)</f>
        <v>49.575951670982924</v>
      </c>
      <c r="H360" s="15">
        <f t="shared" ref="H360:J379" si="46">MAX(FinStock-H$15, 0)</f>
        <v>5.5759516709829242</v>
      </c>
      <c r="I360" s="15">
        <f t="shared" si="46"/>
        <v>1.5759516709829242</v>
      </c>
      <c r="J360" s="15">
        <f t="shared" si="46"/>
        <v>0</v>
      </c>
      <c r="K360" s="15">
        <f t="shared" ref="K360:M379" si="47">MAX(K$15 - FinStock,0)</f>
        <v>0</v>
      </c>
      <c r="L360" s="15">
        <f t="shared" si="47"/>
        <v>0</v>
      </c>
      <c r="M360" s="15">
        <f t="shared" si="47"/>
        <v>0</v>
      </c>
      <c r="N360" s="14">
        <f t="shared" si="44"/>
        <v>247879.75835491461</v>
      </c>
      <c r="O360" s="11">
        <f t="shared" si="45"/>
        <v>47864.996652344591</v>
      </c>
    </row>
    <row r="361" spans="7:15" x14ac:dyDescent="0.2">
      <c r="G361" s="13">
        <f>VLOOKUP(57,HistData,2)</f>
        <v>50.812751561091723</v>
      </c>
      <c r="H361" s="15">
        <f t="shared" si="46"/>
        <v>6.8127515610917229</v>
      </c>
      <c r="I361" s="15">
        <f t="shared" si="46"/>
        <v>2.8127515610917229</v>
      </c>
      <c r="J361" s="15">
        <f t="shared" si="46"/>
        <v>0</v>
      </c>
      <c r="K361" s="15">
        <f t="shared" si="47"/>
        <v>0</v>
      </c>
      <c r="L361" s="15">
        <f t="shared" si="47"/>
        <v>0</v>
      </c>
      <c r="M361" s="15">
        <f t="shared" si="47"/>
        <v>0</v>
      </c>
      <c r="N361" s="14">
        <f t="shared" si="44"/>
        <v>254063.75780545862</v>
      </c>
      <c r="O361" s="11">
        <f t="shared" si="45"/>
        <v>54048.996102888603</v>
      </c>
    </row>
    <row r="362" spans="7:15" x14ac:dyDescent="0.2">
      <c r="G362" s="13">
        <f>VLOOKUP(24,HistData,2)</f>
        <v>49.769138344987745</v>
      </c>
      <c r="H362" s="15">
        <f t="shared" si="46"/>
        <v>5.7691383449877449</v>
      </c>
      <c r="I362" s="15">
        <f t="shared" si="46"/>
        <v>1.7691383449877449</v>
      </c>
      <c r="J362" s="15">
        <f t="shared" si="46"/>
        <v>0</v>
      </c>
      <c r="K362" s="15">
        <f t="shared" si="47"/>
        <v>0</v>
      </c>
      <c r="L362" s="15">
        <f t="shared" si="47"/>
        <v>0</v>
      </c>
      <c r="M362" s="15">
        <f t="shared" si="47"/>
        <v>0</v>
      </c>
      <c r="N362" s="14">
        <f t="shared" si="44"/>
        <v>248845.69172493872</v>
      </c>
      <c r="O362" s="11">
        <f t="shared" si="45"/>
        <v>48830.930022368702</v>
      </c>
    </row>
    <row r="363" spans="7:15" x14ac:dyDescent="0.2">
      <c r="G363" s="13">
        <f>VLOOKUP(18,HistData,2)</f>
        <v>49.800288395772469</v>
      </c>
      <c r="H363" s="15">
        <f t="shared" si="46"/>
        <v>5.8002883957724691</v>
      </c>
      <c r="I363" s="15">
        <f t="shared" si="46"/>
        <v>1.8002883957724691</v>
      </c>
      <c r="J363" s="15">
        <f t="shared" si="46"/>
        <v>0</v>
      </c>
      <c r="K363" s="15">
        <f t="shared" si="47"/>
        <v>0</v>
      </c>
      <c r="L363" s="15">
        <f t="shared" si="47"/>
        <v>0</v>
      </c>
      <c r="M363" s="15">
        <f t="shared" si="47"/>
        <v>0</v>
      </c>
      <c r="N363" s="14">
        <f t="shared" si="44"/>
        <v>249001.44197886233</v>
      </c>
      <c r="O363" s="11">
        <f t="shared" si="45"/>
        <v>48986.680276292318</v>
      </c>
    </row>
    <row r="364" spans="7:15" x14ac:dyDescent="0.2">
      <c r="G364" s="13">
        <f>VLOOKUP(40,HistData,2)</f>
        <v>49.82087197881701</v>
      </c>
      <c r="H364" s="15">
        <f t="shared" si="46"/>
        <v>5.82087197881701</v>
      </c>
      <c r="I364" s="15">
        <f t="shared" si="46"/>
        <v>1.82087197881701</v>
      </c>
      <c r="J364" s="15">
        <f t="shared" si="46"/>
        <v>0</v>
      </c>
      <c r="K364" s="15">
        <f t="shared" si="47"/>
        <v>0</v>
      </c>
      <c r="L364" s="15">
        <f t="shared" si="47"/>
        <v>0</v>
      </c>
      <c r="M364" s="15">
        <f t="shared" si="47"/>
        <v>0</v>
      </c>
      <c r="N364" s="14">
        <f t="shared" si="44"/>
        <v>249104.35989408506</v>
      </c>
      <c r="O364" s="11">
        <f t="shared" si="45"/>
        <v>49089.598191515048</v>
      </c>
    </row>
    <row r="365" spans="7:15" x14ac:dyDescent="0.2">
      <c r="G365" s="13">
        <f>VLOOKUP(14,HistData,2)</f>
        <v>49.558213449006757</v>
      </c>
      <c r="H365" s="15">
        <f t="shared" si="46"/>
        <v>5.5582134490067574</v>
      </c>
      <c r="I365" s="15">
        <f t="shared" si="46"/>
        <v>1.5582134490067574</v>
      </c>
      <c r="J365" s="15">
        <f t="shared" si="46"/>
        <v>0</v>
      </c>
      <c r="K365" s="15">
        <f t="shared" si="47"/>
        <v>0</v>
      </c>
      <c r="L365" s="15">
        <f t="shared" si="47"/>
        <v>0</v>
      </c>
      <c r="M365" s="15">
        <f t="shared" si="47"/>
        <v>0</v>
      </c>
      <c r="N365" s="14">
        <f t="shared" si="44"/>
        <v>247791.06724503377</v>
      </c>
      <c r="O365" s="11">
        <f t="shared" si="45"/>
        <v>47776.305542463757</v>
      </c>
    </row>
    <row r="366" spans="7:15" x14ac:dyDescent="0.2">
      <c r="G366" s="13">
        <f>VLOOKUP(41,HistData,2)</f>
        <v>49.728147140611256</v>
      </c>
      <c r="H366" s="15">
        <f t="shared" si="46"/>
        <v>5.7281471406112558</v>
      </c>
      <c r="I366" s="15">
        <f t="shared" si="46"/>
        <v>1.7281471406112558</v>
      </c>
      <c r="J366" s="15">
        <f t="shared" si="46"/>
        <v>0</v>
      </c>
      <c r="K366" s="15">
        <f t="shared" si="47"/>
        <v>0</v>
      </c>
      <c r="L366" s="15">
        <f t="shared" si="47"/>
        <v>0</v>
      </c>
      <c r="M366" s="15">
        <f t="shared" si="47"/>
        <v>0</v>
      </c>
      <c r="N366" s="14">
        <f t="shared" si="44"/>
        <v>248640.73570305627</v>
      </c>
      <c r="O366" s="11">
        <f t="shared" si="45"/>
        <v>48625.974000486254</v>
      </c>
    </row>
    <row r="367" spans="7:15" x14ac:dyDescent="0.2">
      <c r="G367" s="13">
        <f>VLOOKUP(20,HistData,2)</f>
        <v>50.174112176265155</v>
      </c>
      <c r="H367" s="15">
        <f t="shared" si="46"/>
        <v>6.1741121762651545</v>
      </c>
      <c r="I367" s="15">
        <f t="shared" si="46"/>
        <v>2.1741121762651545</v>
      </c>
      <c r="J367" s="15">
        <f t="shared" si="46"/>
        <v>0</v>
      </c>
      <c r="K367" s="15">
        <f t="shared" si="47"/>
        <v>0</v>
      </c>
      <c r="L367" s="15">
        <f t="shared" si="47"/>
        <v>0</v>
      </c>
      <c r="M367" s="15">
        <f t="shared" si="47"/>
        <v>0</v>
      </c>
      <c r="N367" s="14">
        <f t="shared" si="44"/>
        <v>250870.56088132577</v>
      </c>
      <c r="O367" s="11">
        <f t="shared" si="45"/>
        <v>50855.799178755755</v>
      </c>
    </row>
    <row r="368" spans="7:15" x14ac:dyDescent="0.2">
      <c r="G368" s="13">
        <f>VLOOKUP(3,HistData,2)</f>
        <v>49.86843352977931</v>
      </c>
      <c r="H368" s="15">
        <f t="shared" si="46"/>
        <v>5.8684335297793098</v>
      </c>
      <c r="I368" s="15">
        <f t="shared" si="46"/>
        <v>1.8684335297793098</v>
      </c>
      <c r="J368" s="15">
        <f t="shared" si="46"/>
        <v>0</v>
      </c>
      <c r="K368" s="15">
        <f t="shared" si="47"/>
        <v>0</v>
      </c>
      <c r="L368" s="15">
        <f t="shared" si="47"/>
        <v>0</v>
      </c>
      <c r="M368" s="15">
        <f t="shared" si="47"/>
        <v>0</v>
      </c>
      <c r="N368" s="14">
        <f t="shared" si="44"/>
        <v>249342.16764889655</v>
      </c>
      <c r="O368" s="11">
        <f t="shared" si="45"/>
        <v>49327.405946326529</v>
      </c>
    </row>
    <row r="369" spans="7:15" x14ac:dyDescent="0.2">
      <c r="G369" s="13">
        <f>VLOOKUP(56,HistData,2)</f>
        <v>50.899523748768374</v>
      </c>
      <c r="H369" s="15">
        <f t="shared" si="46"/>
        <v>6.8995237487683738</v>
      </c>
      <c r="I369" s="15">
        <f t="shared" si="46"/>
        <v>2.8995237487683738</v>
      </c>
      <c r="J369" s="15">
        <f t="shared" si="46"/>
        <v>0</v>
      </c>
      <c r="K369" s="15">
        <f t="shared" si="47"/>
        <v>0</v>
      </c>
      <c r="L369" s="15">
        <f t="shared" si="47"/>
        <v>0</v>
      </c>
      <c r="M369" s="15">
        <f t="shared" si="47"/>
        <v>0</v>
      </c>
      <c r="N369" s="14">
        <f t="shared" si="44"/>
        <v>254497.61874384186</v>
      </c>
      <c r="O369" s="11">
        <f t="shared" si="45"/>
        <v>54482.85704127184</v>
      </c>
    </row>
    <row r="370" spans="7:15" x14ac:dyDescent="0.2">
      <c r="G370" s="13">
        <f>VLOOKUP(17,HistData,2)</f>
        <v>49.873339243230099</v>
      </c>
      <c r="H370" s="15">
        <f t="shared" si="46"/>
        <v>5.8733392432300988</v>
      </c>
      <c r="I370" s="15">
        <f t="shared" si="46"/>
        <v>1.8733392432300988</v>
      </c>
      <c r="J370" s="15">
        <f t="shared" si="46"/>
        <v>0</v>
      </c>
      <c r="K370" s="15">
        <f t="shared" si="47"/>
        <v>0</v>
      </c>
      <c r="L370" s="15">
        <f t="shared" si="47"/>
        <v>0</v>
      </c>
      <c r="M370" s="15">
        <f t="shared" si="47"/>
        <v>0</v>
      </c>
      <c r="N370" s="14">
        <f t="shared" si="44"/>
        <v>249366.69621615051</v>
      </c>
      <c r="O370" s="11">
        <f t="shared" si="45"/>
        <v>49351.934513580491</v>
      </c>
    </row>
    <row r="371" spans="7:15" x14ac:dyDescent="0.2">
      <c r="G371" s="13">
        <f>VLOOKUP(40,HistData,2)</f>
        <v>49.82087197881701</v>
      </c>
      <c r="H371" s="15">
        <f t="shared" si="46"/>
        <v>5.82087197881701</v>
      </c>
      <c r="I371" s="15">
        <f t="shared" si="46"/>
        <v>1.82087197881701</v>
      </c>
      <c r="J371" s="15">
        <f t="shared" si="46"/>
        <v>0</v>
      </c>
      <c r="K371" s="15">
        <f t="shared" si="47"/>
        <v>0</v>
      </c>
      <c r="L371" s="15">
        <f t="shared" si="47"/>
        <v>0</v>
      </c>
      <c r="M371" s="15">
        <f t="shared" si="47"/>
        <v>0</v>
      </c>
      <c r="N371" s="14">
        <f t="shared" si="44"/>
        <v>249104.35989408506</v>
      </c>
      <c r="O371" s="11">
        <f t="shared" si="45"/>
        <v>49089.598191515048</v>
      </c>
    </row>
    <row r="372" spans="7:15" x14ac:dyDescent="0.2">
      <c r="G372" s="13">
        <f>VLOOKUP(59,HistData,2)</f>
        <v>50.883833692986435</v>
      </c>
      <c r="H372" s="15">
        <f t="shared" si="46"/>
        <v>6.8838336929864354</v>
      </c>
      <c r="I372" s="15">
        <f t="shared" si="46"/>
        <v>2.8838336929864354</v>
      </c>
      <c r="J372" s="15">
        <f t="shared" si="46"/>
        <v>0</v>
      </c>
      <c r="K372" s="15">
        <f t="shared" si="47"/>
        <v>0</v>
      </c>
      <c r="L372" s="15">
        <f t="shared" si="47"/>
        <v>0</v>
      </c>
      <c r="M372" s="15">
        <f t="shared" si="47"/>
        <v>0</v>
      </c>
      <c r="N372" s="14">
        <f t="shared" si="44"/>
        <v>254419.16846493218</v>
      </c>
      <c r="O372" s="11">
        <f t="shared" si="45"/>
        <v>54404.406762362167</v>
      </c>
    </row>
    <row r="373" spans="7:15" x14ac:dyDescent="0.2">
      <c r="G373" s="13">
        <f>VLOOKUP(23,HistData,2)</f>
        <v>49.905222000624477</v>
      </c>
      <c r="H373" s="15">
        <f t="shared" si="46"/>
        <v>5.9052220006244767</v>
      </c>
      <c r="I373" s="15">
        <f t="shared" si="46"/>
        <v>1.9052220006244767</v>
      </c>
      <c r="J373" s="15">
        <f t="shared" si="46"/>
        <v>0</v>
      </c>
      <c r="K373" s="15">
        <f t="shared" si="47"/>
        <v>0</v>
      </c>
      <c r="L373" s="15">
        <f t="shared" si="47"/>
        <v>0</v>
      </c>
      <c r="M373" s="15">
        <f t="shared" si="47"/>
        <v>0</v>
      </c>
      <c r="N373" s="14">
        <f t="shared" si="44"/>
        <v>249526.11000312239</v>
      </c>
      <c r="O373" s="11">
        <f t="shared" si="45"/>
        <v>49511.348300552374</v>
      </c>
    </row>
    <row r="374" spans="7:15" x14ac:dyDescent="0.2">
      <c r="G374" s="13">
        <f>VLOOKUP(22,HistData,2)</f>
        <v>49.763288656237144</v>
      </c>
      <c r="H374" s="15">
        <f t="shared" si="46"/>
        <v>5.7632886562371439</v>
      </c>
      <c r="I374" s="15">
        <f t="shared" si="46"/>
        <v>1.7632886562371439</v>
      </c>
      <c r="J374" s="15">
        <f t="shared" si="46"/>
        <v>0</v>
      </c>
      <c r="K374" s="15">
        <f t="shared" si="47"/>
        <v>0</v>
      </c>
      <c r="L374" s="15">
        <f t="shared" si="47"/>
        <v>0</v>
      </c>
      <c r="M374" s="15">
        <f t="shared" si="47"/>
        <v>0</v>
      </c>
      <c r="N374" s="14">
        <f t="shared" si="44"/>
        <v>248816.44328118573</v>
      </c>
      <c r="O374" s="11">
        <f t="shared" si="45"/>
        <v>48801.681578615709</v>
      </c>
    </row>
    <row r="375" spans="7:15" x14ac:dyDescent="0.2">
      <c r="G375" s="13">
        <f>VLOOKUP(28,HistData,2)</f>
        <v>49.817453286228378</v>
      </c>
      <c r="H375" s="15">
        <f t="shared" si="46"/>
        <v>5.8174532862283783</v>
      </c>
      <c r="I375" s="15">
        <f t="shared" si="46"/>
        <v>1.8174532862283783</v>
      </c>
      <c r="J375" s="15">
        <f t="shared" si="46"/>
        <v>0</v>
      </c>
      <c r="K375" s="15">
        <f t="shared" si="47"/>
        <v>0</v>
      </c>
      <c r="L375" s="15">
        <f t="shared" si="47"/>
        <v>0</v>
      </c>
      <c r="M375" s="15">
        <f t="shared" si="47"/>
        <v>0</v>
      </c>
      <c r="N375" s="14">
        <f t="shared" si="44"/>
        <v>249087.26643114188</v>
      </c>
      <c r="O375" s="11">
        <f t="shared" si="45"/>
        <v>49072.504728571861</v>
      </c>
    </row>
    <row r="376" spans="7:15" x14ac:dyDescent="0.2">
      <c r="G376" s="13">
        <f>VLOOKUP(43,HistData,2)</f>
        <v>49.779909099925419</v>
      </c>
      <c r="H376" s="15">
        <f t="shared" si="46"/>
        <v>5.779909099925419</v>
      </c>
      <c r="I376" s="15">
        <f t="shared" si="46"/>
        <v>1.779909099925419</v>
      </c>
      <c r="J376" s="15">
        <f t="shared" si="46"/>
        <v>0</v>
      </c>
      <c r="K376" s="15">
        <f t="shared" si="47"/>
        <v>0</v>
      </c>
      <c r="L376" s="15">
        <f t="shared" si="47"/>
        <v>0</v>
      </c>
      <c r="M376" s="15">
        <f t="shared" si="47"/>
        <v>0</v>
      </c>
      <c r="N376" s="14">
        <f t="shared" si="44"/>
        <v>248899.5454996271</v>
      </c>
      <c r="O376" s="11">
        <f t="shared" si="45"/>
        <v>48884.783797057084</v>
      </c>
    </row>
    <row r="377" spans="7:15" x14ac:dyDescent="0.2">
      <c r="G377" s="13">
        <f>VLOOKUP(16,HistData,2)</f>
        <v>49.634538731253507</v>
      </c>
      <c r="H377" s="15">
        <f t="shared" si="46"/>
        <v>5.6345387312535067</v>
      </c>
      <c r="I377" s="15">
        <f t="shared" si="46"/>
        <v>1.6345387312535067</v>
      </c>
      <c r="J377" s="15">
        <f t="shared" si="46"/>
        <v>0</v>
      </c>
      <c r="K377" s="15">
        <f t="shared" si="47"/>
        <v>0</v>
      </c>
      <c r="L377" s="15">
        <f t="shared" si="47"/>
        <v>0</v>
      </c>
      <c r="M377" s="15">
        <f t="shared" si="47"/>
        <v>0</v>
      </c>
      <c r="N377" s="14">
        <f t="shared" si="44"/>
        <v>248172.69365626754</v>
      </c>
      <c r="O377" s="11">
        <f t="shared" si="45"/>
        <v>48157.931953697524</v>
      </c>
    </row>
    <row r="378" spans="7:15" x14ac:dyDescent="0.2">
      <c r="G378" s="13">
        <f>VLOOKUP(52,HistData,2)</f>
        <v>50.546039390546298</v>
      </c>
      <c r="H378" s="15">
        <f t="shared" si="46"/>
        <v>6.5460393905462979</v>
      </c>
      <c r="I378" s="15">
        <f t="shared" si="46"/>
        <v>2.5460393905462979</v>
      </c>
      <c r="J378" s="15">
        <f t="shared" si="46"/>
        <v>0</v>
      </c>
      <c r="K378" s="15">
        <f t="shared" si="47"/>
        <v>0</v>
      </c>
      <c r="L378" s="15">
        <f t="shared" si="47"/>
        <v>0</v>
      </c>
      <c r="M378" s="15">
        <f t="shared" si="47"/>
        <v>0</v>
      </c>
      <c r="N378" s="14">
        <f t="shared" si="44"/>
        <v>252730.19695273149</v>
      </c>
      <c r="O378" s="11">
        <f t="shared" si="45"/>
        <v>52715.435250161478</v>
      </c>
    </row>
    <row r="379" spans="7:15" x14ac:dyDescent="0.2">
      <c r="G379" s="13">
        <f>VLOOKUP(47,HistData,2)</f>
        <v>50.292778823199455</v>
      </c>
      <c r="H379" s="15">
        <f t="shared" si="46"/>
        <v>6.2927788231994555</v>
      </c>
      <c r="I379" s="15">
        <f t="shared" si="46"/>
        <v>2.2927788231994555</v>
      </c>
      <c r="J379" s="15">
        <f t="shared" si="46"/>
        <v>0</v>
      </c>
      <c r="K379" s="15">
        <f t="shared" si="47"/>
        <v>0</v>
      </c>
      <c r="L379" s="15">
        <f t="shared" si="47"/>
        <v>0</v>
      </c>
      <c r="M379" s="15">
        <f t="shared" si="47"/>
        <v>0</v>
      </c>
      <c r="N379" s="14">
        <f t="shared" si="44"/>
        <v>251463.89411599727</v>
      </c>
      <c r="O379" s="11">
        <f t="shared" si="45"/>
        <v>51449.132413427258</v>
      </c>
    </row>
    <row r="380" spans="7:15" x14ac:dyDescent="0.2">
      <c r="G380" s="13">
        <f>VLOOKUP(28,HistData,2)</f>
        <v>49.817453286228378</v>
      </c>
      <c r="H380" s="15">
        <f t="shared" ref="H380:J399" si="48">MAX(FinStock-H$15, 0)</f>
        <v>5.8174532862283783</v>
      </c>
      <c r="I380" s="15">
        <f t="shared" si="48"/>
        <v>1.8174532862283783</v>
      </c>
      <c r="J380" s="15">
        <f t="shared" si="48"/>
        <v>0</v>
      </c>
      <c r="K380" s="15">
        <f t="shared" ref="K380:M399" si="49">MAX(K$15 - FinStock,0)</f>
        <v>0</v>
      </c>
      <c r="L380" s="15">
        <f t="shared" si="49"/>
        <v>0</v>
      </c>
      <c r="M380" s="15">
        <f t="shared" si="49"/>
        <v>0</v>
      </c>
      <c r="N380" s="14">
        <f t="shared" si="44"/>
        <v>249087.26643114188</v>
      </c>
      <c r="O380" s="11">
        <f t="shared" si="45"/>
        <v>49072.504728571861</v>
      </c>
    </row>
    <row r="381" spans="7:15" x14ac:dyDescent="0.2">
      <c r="G381" s="13">
        <f>VLOOKUP(8,HistData,2)</f>
        <v>49.620263883842931</v>
      </c>
      <c r="H381" s="15">
        <f t="shared" si="48"/>
        <v>5.6202638838429309</v>
      </c>
      <c r="I381" s="15">
        <f t="shared" si="48"/>
        <v>1.6202638838429309</v>
      </c>
      <c r="J381" s="15">
        <f t="shared" si="48"/>
        <v>0</v>
      </c>
      <c r="K381" s="15">
        <f t="shared" si="49"/>
        <v>0</v>
      </c>
      <c r="L381" s="15">
        <f t="shared" si="49"/>
        <v>0</v>
      </c>
      <c r="M381" s="15">
        <f t="shared" si="49"/>
        <v>0</v>
      </c>
      <c r="N381" s="14">
        <f t="shared" si="44"/>
        <v>248101.31941921465</v>
      </c>
      <c r="O381" s="11">
        <f t="shared" si="45"/>
        <v>48086.557716644631</v>
      </c>
    </row>
    <row r="382" spans="7:15" x14ac:dyDescent="0.2">
      <c r="G382" s="13">
        <f>VLOOKUP(12,HistData,2)</f>
        <v>49.789588444608874</v>
      </c>
      <c r="H382" s="15">
        <f t="shared" si="48"/>
        <v>5.7895884446088743</v>
      </c>
      <c r="I382" s="15">
        <f t="shared" si="48"/>
        <v>1.7895884446088743</v>
      </c>
      <c r="J382" s="15">
        <f t="shared" si="48"/>
        <v>0</v>
      </c>
      <c r="K382" s="15">
        <f t="shared" si="49"/>
        <v>0</v>
      </c>
      <c r="L382" s="15">
        <f t="shared" si="49"/>
        <v>0</v>
      </c>
      <c r="M382" s="15">
        <f t="shared" si="49"/>
        <v>0</v>
      </c>
      <c r="N382" s="14">
        <f t="shared" si="44"/>
        <v>248947.94222304437</v>
      </c>
      <c r="O382" s="11">
        <f t="shared" si="45"/>
        <v>48933.180520474358</v>
      </c>
    </row>
    <row r="383" spans="7:15" x14ac:dyDescent="0.2">
      <c r="G383" s="13">
        <f>VLOOKUP(15,HistData,2)</f>
        <v>49.613431720183399</v>
      </c>
      <c r="H383" s="15">
        <f t="shared" si="48"/>
        <v>5.6134317201833994</v>
      </c>
      <c r="I383" s="15">
        <f t="shared" si="48"/>
        <v>1.6134317201833994</v>
      </c>
      <c r="J383" s="15">
        <f t="shared" si="48"/>
        <v>0</v>
      </c>
      <c r="K383" s="15">
        <f t="shared" si="49"/>
        <v>0</v>
      </c>
      <c r="L383" s="15">
        <f t="shared" si="49"/>
        <v>0</v>
      </c>
      <c r="M383" s="15">
        <f t="shared" si="49"/>
        <v>0</v>
      </c>
      <c r="N383" s="14">
        <f t="shared" si="44"/>
        <v>248067.158600917</v>
      </c>
      <c r="O383" s="11">
        <f t="shared" si="45"/>
        <v>48052.396898346982</v>
      </c>
    </row>
    <row r="384" spans="7:15" x14ac:dyDescent="0.2">
      <c r="G384" s="13">
        <f>VLOOKUP(59,HistData,2)</f>
        <v>50.883833692986435</v>
      </c>
      <c r="H384" s="15">
        <f t="shared" si="48"/>
        <v>6.8838336929864354</v>
      </c>
      <c r="I384" s="15">
        <f t="shared" si="48"/>
        <v>2.8838336929864354</v>
      </c>
      <c r="J384" s="15">
        <f t="shared" si="48"/>
        <v>0</v>
      </c>
      <c r="K384" s="15">
        <f t="shared" si="49"/>
        <v>0</v>
      </c>
      <c r="L384" s="15">
        <f t="shared" si="49"/>
        <v>0</v>
      </c>
      <c r="M384" s="15">
        <f t="shared" si="49"/>
        <v>0</v>
      </c>
      <c r="N384" s="14">
        <f t="shared" si="44"/>
        <v>254419.16846493218</v>
      </c>
      <c r="O384" s="11">
        <f t="shared" si="45"/>
        <v>54404.406762362167</v>
      </c>
    </row>
    <row r="385" spans="7:15" x14ac:dyDescent="0.2">
      <c r="G385" s="13">
        <f>VLOOKUP(1,HistData,2)</f>
        <v>49.916840350145897</v>
      </c>
      <c r="H385" s="15">
        <f t="shared" si="48"/>
        <v>5.9168403501458968</v>
      </c>
      <c r="I385" s="15">
        <f t="shared" si="48"/>
        <v>1.9168403501458968</v>
      </c>
      <c r="J385" s="15">
        <f t="shared" si="48"/>
        <v>0</v>
      </c>
      <c r="K385" s="15">
        <f t="shared" si="49"/>
        <v>0</v>
      </c>
      <c r="L385" s="15">
        <f t="shared" si="49"/>
        <v>0</v>
      </c>
      <c r="M385" s="15">
        <f t="shared" si="49"/>
        <v>0</v>
      </c>
      <c r="N385" s="14">
        <f t="shared" si="44"/>
        <v>249584.20175072949</v>
      </c>
      <c r="O385" s="11">
        <f t="shared" si="45"/>
        <v>49569.440048159478</v>
      </c>
    </row>
    <row r="386" spans="7:15" x14ac:dyDescent="0.2">
      <c r="G386" s="13">
        <f>VLOOKUP(20,HistData,2)</f>
        <v>50.174112176265155</v>
      </c>
      <c r="H386" s="15">
        <f t="shared" si="48"/>
        <v>6.1741121762651545</v>
      </c>
      <c r="I386" s="15">
        <f t="shared" si="48"/>
        <v>2.1741121762651545</v>
      </c>
      <c r="J386" s="15">
        <f t="shared" si="48"/>
        <v>0</v>
      </c>
      <c r="K386" s="15">
        <f t="shared" si="49"/>
        <v>0</v>
      </c>
      <c r="L386" s="15">
        <f t="shared" si="49"/>
        <v>0</v>
      </c>
      <c r="M386" s="15">
        <f t="shared" si="49"/>
        <v>0</v>
      </c>
      <c r="N386" s="14">
        <f t="shared" si="44"/>
        <v>250870.56088132577</v>
      </c>
      <c r="O386" s="11">
        <f t="shared" si="45"/>
        <v>50855.799178755755</v>
      </c>
    </row>
    <row r="387" spans="7:15" x14ac:dyDescent="0.2">
      <c r="G387" s="13">
        <f>VLOOKUP(42,HistData,2)</f>
        <v>49.92196624278256</v>
      </c>
      <c r="H387" s="15">
        <f t="shared" si="48"/>
        <v>5.9219662427825597</v>
      </c>
      <c r="I387" s="15">
        <f t="shared" si="48"/>
        <v>1.9219662427825597</v>
      </c>
      <c r="J387" s="15">
        <f t="shared" si="48"/>
        <v>0</v>
      </c>
      <c r="K387" s="15">
        <f t="shared" si="49"/>
        <v>0</v>
      </c>
      <c r="L387" s="15">
        <f t="shared" si="49"/>
        <v>0</v>
      </c>
      <c r="M387" s="15">
        <f t="shared" si="49"/>
        <v>0</v>
      </c>
      <c r="N387" s="14">
        <f t="shared" si="44"/>
        <v>249609.83121391281</v>
      </c>
      <c r="O387" s="11">
        <f t="shared" si="45"/>
        <v>49595.069511342794</v>
      </c>
    </row>
    <row r="388" spans="7:15" x14ac:dyDescent="0.2">
      <c r="G388" s="13">
        <f>VLOOKUP(17,HistData,2)</f>
        <v>49.873339243230099</v>
      </c>
      <c r="H388" s="15">
        <f t="shared" si="48"/>
        <v>5.8733392432300988</v>
      </c>
      <c r="I388" s="15">
        <f t="shared" si="48"/>
        <v>1.8733392432300988</v>
      </c>
      <c r="J388" s="15">
        <f t="shared" si="48"/>
        <v>0</v>
      </c>
      <c r="K388" s="15">
        <f t="shared" si="49"/>
        <v>0</v>
      </c>
      <c r="L388" s="15">
        <f t="shared" si="49"/>
        <v>0</v>
      </c>
      <c r="M388" s="15">
        <f t="shared" si="49"/>
        <v>0</v>
      </c>
      <c r="N388" s="14">
        <f t="shared" si="44"/>
        <v>249366.69621615051</v>
      </c>
      <c r="O388" s="11">
        <f t="shared" si="45"/>
        <v>49351.934513580491</v>
      </c>
    </row>
    <row r="389" spans="7:15" x14ac:dyDescent="0.2">
      <c r="G389" s="13">
        <f>VLOOKUP(19,HistData,2)</f>
        <v>49.766551088206143</v>
      </c>
      <c r="H389" s="15">
        <f t="shared" si="48"/>
        <v>5.7665510882061426</v>
      </c>
      <c r="I389" s="15">
        <f t="shared" si="48"/>
        <v>1.7665510882061426</v>
      </c>
      <c r="J389" s="15">
        <f t="shared" si="48"/>
        <v>0</v>
      </c>
      <c r="K389" s="15">
        <f t="shared" si="49"/>
        <v>0</v>
      </c>
      <c r="L389" s="15">
        <f t="shared" si="49"/>
        <v>0</v>
      </c>
      <c r="M389" s="15">
        <f t="shared" si="49"/>
        <v>0</v>
      </c>
      <c r="N389" s="14">
        <f t="shared" si="44"/>
        <v>248832.75544103072</v>
      </c>
      <c r="O389" s="11">
        <f t="shared" si="45"/>
        <v>48817.993738460704</v>
      </c>
    </row>
    <row r="390" spans="7:15" x14ac:dyDescent="0.2">
      <c r="G390" s="13">
        <f>VLOOKUP(9,HistData,2)</f>
        <v>49.652034636062211</v>
      </c>
      <c r="H390" s="15">
        <f t="shared" si="48"/>
        <v>5.6520346360622113</v>
      </c>
      <c r="I390" s="15">
        <f t="shared" si="48"/>
        <v>1.6520346360622113</v>
      </c>
      <c r="J390" s="15">
        <f t="shared" si="48"/>
        <v>0</v>
      </c>
      <c r="K390" s="15">
        <f t="shared" si="49"/>
        <v>0</v>
      </c>
      <c r="L390" s="15">
        <f t="shared" si="49"/>
        <v>0</v>
      </c>
      <c r="M390" s="15">
        <f t="shared" si="49"/>
        <v>0</v>
      </c>
      <c r="N390" s="14">
        <f t="shared" si="44"/>
        <v>248260.17318031105</v>
      </c>
      <c r="O390" s="11">
        <f t="shared" si="45"/>
        <v>48245.411477741029</v>
      </c>
    </row>
    <row r="391" spans="7:15" x14ac:dyDescent="0.2">
      <c r="G391" s="13">
        <f>VLOOKUP(20,HistData,2)</f>
        <v>50.174112176265155</v>
      </c>
      <c r="H391" s="15">
        <f t="shared" si="48"/>
        <v>6.1741121762651545</v>
      </c>
      <c r="I391" s="15">
        <f t="shared" si="48"/>
        <v>2.1741121762651545</v>
      </c>
      <c r="J391" s="15">
        <f t="shared" si="48"/>
        <v>0</v>
      </c>
      <c r="K391" s="15">
        <f t="shared" si="49"/>
        <v>0</v>
      </c>
      <c r="L391" s="15">
        <f t="shared" si="49"/>
        <v>0</v>
      </c>
      <c r="M391" s="15">
        <f t="shared" si="49"/>
        <v>0</v>
      </c>
      <c r="N391" s="14">
        <f t="shared" si="44"/>
        <v>250870.56088132577</v>
      </c>
      <c r="O391" s="11">
        <f t="shared" si="45"/>
        <v>50855.799178755755</v>
      </c>
    </row>
    <row r="392" spans="7:15" x14ac:dyDescent="0.2">
      <c r="G392" s="13">
        <f>VLOOKUP(29,HistData,2)</f>
        <v>49.473923874463672</v>
      </c>
      <c r="H392" s="15">
        <f t="shared" si="48"/>
        <v>5.4739238744636722</v>
      </c>
      <c r="I392" s="15">
        <f t="shared" si="48"/>
        <v>1.4739238744636722</v>
      </c>
      <c r="J392" s="15">
        <f t="shared" si="48"/>
        <v>0</v>
      </c>
      <c r="K392" s="15">
        <f t="shared" si="49"/>
        <v>0</v>
      </c>
      <c r="L392" s="15">
        <f t="shared" si="49"/>
        <v>0</v>
      </c>
      <c r="M392" s="15">
        <f t="shared" si="49"/>
        <v>0</v>
      </c>
      <c r="N392" s="14">
        <f t="shared" si="44"/>
        <v>247369.61937231835</v>
      </c>
      <c r="O392" s="11">
        <f t="shared" si="45"/>
        <v>47354.857669748337</v>
      </c>
    </row>
    <row r="393" spans="7:15" x14ac:dyDescent="0.2">
      <c r="G393" s="13">
        <f>VLOOKUP(55,HistData,2)</f>
        <v>50.745082399340951</v>
      </c>
      <c r="H393" s="15">
        <f t="shared" si="48"/>
        <v>6.7450823993409514</v>
      </c>
      <c r="I393" s="15">
        <f t="shared" si="48"/>
        <v>2.7450823993409514</v>
      </c>
      <c r="J393" s="15">
        <f t="shared" si="48"/>
        <v>0</v>
      </c>
      <c r="K393" s="15">
        <f t="shared" si="49"/>
        <v>0</v>
      </c>
      <c r="L393" s="15">
        <f t="shared" si="49"/>
        <v>0</v>
      </c>
      <c r="M393" s="15">
        <f t="shared" si="49"/>
        <v>0</v>
      </c>
      <c r="N393" s="14">
        <f t="shared" si="44"/>
        <v>253725.41199670476</v>
      </c>
      <c r="O393" s="11">
        <f t="shared" si="45"/>
        <v>53710.650294134743</v>
      </c>
    </row>
    <row r="394" spans="7:15" x14ac:dyDescent="0.2">
      <c r="G394" s="13">
        <f>VLOOKUP(3,HistData,2)</f>
        <v>49.86843352977931</v>
      </c>
      <c r="H394" s="15">
        <f t="shared" si="48"/>
        <v>5.8684335297793098</v>
      </c>
      <c r="I394" s="15">
        <f t="shared" si="48"/>
        <v>1.8684335297793098</v>
      </c>
      <c r="J394" s="15">
        <f t="shared" si="48"/>
        <v>0</v>
      </c>
      <c r="K394" s="15">
        <f t="shared" si="49"/>
        <v>0</v>
      </c>
      <c r="L394" s="15">
        <f t="shared" si="49"/>
        <v>0</v>
      </c>
      <c r="M394" s="15">
        <f t="shared" si="49"/>
        <v>0</v>
      </c>
      <c r="N394" s="14">
        <f t="shared" si="44"/>
        <v>249342.16764889655</v>
      </c>
      <c r="O394" s="11">
        <f t="shared" si="45"/>
        <v>49327.405946326529</v>
      </c>
    </row>
    <row r="395" spans="7:15" x14ac:dyDescent="0.2">
      <c r="G395" s="13">
        <f>VLOOKUP(46,HistData,2)</f>
        <v>50.330758107226352</v>
      </c>
      <c r="H395" s="15">
        <f t="shared" si="48"/>
        <v>6.3307581072263517</v>
      </c>
      <c r="I395" s="15">
        <f t="shared" si="48"/>
        <v>2.3307581072263517</v>
      </c>
      <c r="J395" s="15">
        <f t="shared" si="48"/>
        <v>0</v>
      </c>
      <c r="K395" s="15">
        <f t="shared" si="49"/>
        <v>0</v>
      </c>
      <c r="L395" s="15">
        <f t="shared" si="49"/>
        <v>0</v>
      </c>
      <c r="M395" s="15">
        <f t="shared" si="49"/>
        <v>0</v>
      </c>
      <c r="N395" s="14">
        <f t="shared" si="44"/>
        <v>251653.79053613177</v>
      </c>
      <c r="O395" s="11">
        <f t="shared" si="45"/>
        <v>51639.028833561752</v>
      </c>
    </row>
    <row r="396" spans="7:15" x14ac:dyDescent="0.2">
      <c r="G396" s="13">
        <f>VLOOKUP(5,HistData,2)</f>
        <v>49.709124117883135</v>
      </c>
      <c r="H396" s="15">
        <f t="shared" si="48"/>
        <v>5.7091241178831353</v>
      </c>
      <c r="I396" s="15">
        <f t="shared" si="48"/>
        <v>1.7091241178831353</v>
      </c>
      <c r="J396" s="15">
        <f t="shared" si="48"/>
        <v>0</v>
      </c>
      <c r="K396" s="15">
        <f t="shared" si="49"/>
        <v>0</v>
      </c>
      <c r="L396" s="15">
        <f t="shared" si="49"/>
        <v>0</v>
      </c>
      <c r="M396" s="15">
        <f t="shared" si="49"/>
        <v>0</v>
      </c>
      <c r="N396" s="14">
        <f t="shared" si="44"/>
        <v>248545.62058941569</v>
      </c>
      <c r="O396" s="11">
        <f t="shared" si="45"/>
        <v>48530.858886845672</v>
      </c>
    </row>
    <row r="397" spans="7:15" x14ac:dyDescent="0.2">
      <c r="G397" s="13">
        <f>VLOOKUP(38,HistData,2)</f>
        <v>49.71076257758039</v>
      </c>
      <c r="H397" s="15">
        <f t="shared" si="48"/>
        <v>5.7107625775803896</v>
      </c>
      <c r="I397" s="15">
        <f t="shared" si="48"/>
        <v>1.7107625775803896</v>
      </c>
      <c r="J397" s="15">
        <f t="shared" si="48"/>
        <v>0</v>
      </c>
      <c r="K397" s="15">
        <f t="shared" si="49"/>
        <v>0</v>
      </c>
      <c r="L397" s="15">
        <f t="shared" si="49"/>
        <v>0</v>
      </c>
      <c r="M397" s="15">
        <f t="shared" si="49"/>
        <v>0</v>
      </c>
      <c r="N397" s="14">
        <f t="shared" si="44"/>
        <v>248553.81288790194</v>
      </c>
      <c r="O397" s="11">
        <f t="shared" si="45"/>
        <v>48539.051185331919</v>
      </c>
    </row>
    <row r="398" spans="7:15" x14ac:dyDescent="0.2">
      <c r="G398" s="13">
        <f>VLOOKUP(41,HistData,2)</f>
        <v>49.728147140611256</v>
      </c>
      <c r="H398" s="15">
        <f t="shared" si="48"/>
        <v>5.7281471406112558</v>
      </c>
      <c r="I398" s="15">
        <f t="shared" si="48"/>
        <v>1.7281471406112558</v>
      </c>
      <c r="J398" s="15">
        <f t="shared" si="48"/>
        <v>0</v>
      </c>
      <c r="K398" s="15">
        <f t="shared" si="49"/>
        <v>0</v>
      </c>
      <c r="L398" s="15">
        <f t="shared" si="49"/>
        <v>0</v>
      </c>
      <c r="M398" s="15">
        <f t="shared" si="49"/>
        <v>0</v>
      </c>
      <c r="N398" s="14">
        <f t="shared" si="44"/>
        <v>248640.73570305627</v>
      </c>
      <c r="O398" s="11">
        <f t="shared" si="45"/>
        <v>48625.974000486254</v>
      </c>
    </row>
    <row r="399" spans="7:15" x14ac:dyDescent="0.2">
      <c r="G399" s="13">
        <f>VLOOKUP(46,HistData,2)</f>
        <v>50.330758107226352</v>
      </c>
      <c r="H399" s="15">
        <f t="shared" si="48"/>
        <v>6.3307581072263517</v>
      </c>
      <c r="I399" s="15">
        <f t="shared" si="48"/>
        <v>2.3307581072263517</v>
      </c>
      <c r="J399" s="15">
        <f t="shared" si="48"/>
        <v>0</v>
      </c>
      <c r="K399" s="15">
        <f t="shared" si="49"/>
        <v>0</v>
      </c>
      <c r="L399" s="15">
        <f t="shared" si="49"/>
        <v>0</v>
      </c>
      <c r="M399" s="15">
        <f t="shared" si="49"/>
        <v>0</v>
      </c>
      <c r="N399" s="14">
        <f t="shared" si="44"/>
        <v>251653.79053613177</v>
      </c>
      <c r="O399" s="11">
        <f t="shared" si="45"/>
        <v>51639.028833561752</v>
      </c>
    </row>
    <row r="400" spans="7:15" x14ac:dyDescent="0.2">
      <c r="G400" s="13">
        <f>VLOOKUP(24,HistData,2)</f>
        <v>49.769138344987745</v>
      </c>
      <c r="H400" s="15">
        <f t="shared" ref="H400:J419" si="50">MAX(FinStock-H$15, 0)</f>
        <v>5.7691383449877449</v>
      </c>
      <c r="I400" s="15">
        <f t="shared" si="50"/>
        <v>1.7691383449877449</v>
      </c>
      <c r="J400" s="15">
        <f t="shared" si="50"/>
        <v>0</v>
      </c>
      <c r="K400" s="15">
        <f t="shared" ref="K400:M419" si="51">MAX(K$15 - FinStock,0)</f>
        <v>0</v>
      </c>
      <c r="L400" s="15">
        <f t="shared" si="51"/>
        <v>0</v>
      </c>
      <c r="M400" s="15">
        <f t="shared" si="51"/>
        <v>0</v>
      </c>
      <c r="N400" s="14">
        <f t="shared" si="44"/>
        <v>248845.69172493872</v>
      </c>
      <c r="O400" s="11">
        <f t="shared" si="45"/>
        <v>48830.930022368702</v>
      </c>
    </row>
    <row r="401" spans="7:15" x14ac:dyDescent="0.2">
      <c r="G401" s="13">
        <f>VLOOKUP(45,HistData,2)</f>
        <v>50.178510279496848</v>
      </c>
      <c r="H401" s="15">
        <f t="shared" si="50"/>
        <v>6.1785102794968481</v>
      </c>
      <c r="I401" s="15">
        <f t="shared" si="50"/>
        <v>2.1785102794968481</v>
      </c>
      <c r="J401" s="15">
        <f t="shared" si="50"/>
        <v>0</v>
      </c>
      <c r="K401" s="15">
        <f t="shared" si="51"/>
        <v>0</v>
      </c>
      <c r="L401" s="15">
        <f t="shared" si="51"/>
        <v>0</v>
      </c>
      <c r="M401" s="15">
        <f t="shared" si="51"/>
        <v>0</v>
      </c>
      <c r="N401" s="14">
        <f t="shared" si="44"/>
        <v>250892.55139748423</v>
      </c>
      <c r="O401" s="11">
        <f t="shared" si="45"/>
        <v>50877.789694914216</v>
      </c>
    </row>
    <row r="402" spans="7:15" x14ac:dyDescent="0.2">
      <c r="G402" s="13">
        <f>VLOOKUP(11,HistData,2)</f>
        <v>49.892655929271449</v>
      </c>
      <c r="H402" s="15">
        <f t="shared" si="50"/>
        <v>5.8926559292714487</v>
      </c>
      <c r="I402" s="15">
        <f t="shared" si="50"/>
        <v>1.8926559292714487</v>
      </c>
      <c r="J402" s="15">
        <f t="shared" si="50"/>
        <v>0</v>
      </c>
      <c r="K402" s="15">
        <f t="shared" si="51"/>
        <v>0</v>
      </c>
      <c r="L402" s="15">
        <f t="shared" si="51"/>
        <v>0</v>
      </c>
      <c r="M402" s="15">
        <f t="shared" si="51"/>
        <v>0</v>
      </c>
      <c r="N402" s="14">
        <f t="shared" si="44"/>
        <v>249463.27964635723</v>
      </c>
      <c r="O402" s="11">
        <f t="shared" si="45"/>
        <v>49448.517943787214</v>
      </c>
    </row>
    <row r="403" spans="7:15" x14ac:dyDescent="0.2">
      <c r="G403" s="13">
        <f>VLOOKUP(56,HistData,2)</f>
        <v>50.899523748768374</v>
      </c>
      <c r="H403" s="15">
        <f t="shared" si="50"/>
        <v>6.8995237487683738</v>
      </c>
      <c r="I403" s="15">
        <f t="shared" si="50"/>
        <v>2.8995237487683738</v>
      </c>
      <c r="J403" s="15">
        <f t="shared" si="50"/>
        <v>0</v>
      </c>
      <c r="K403" s="15">
        <f t="shared" si="51"/>
        <v>0</v>
      </c>
      <c r="L403" s="15">
        <f t="shared" si="51"/>
        <v>0</v>
      </c>
      <c r="M403" s="15">
        <f t="shared" si="51"/>
        <v>0</v>
      </c>
      <c r="N403" s="14">
        <f t="shared" si="44"/>
        <v>254497.61874384186</v>
      </c>
      <c r="O403" s="11">
        <f t="shared" si="45"/>
        <v>54482.85704127184</v>
      </c>
    </row>
    <row r="404" spans="7:15" x14ac:dyDescent="0.2">
      <c r="G404" s="13">
        <f>VLOOKUP(20,HistData,2)</f>
        <v>50.174112176265155</v>
      </c>
      <c r="H404" s="15">
        <f t="shared" si="50"/>
        <v>6.1741121762651545</v>
      </c>
      <c r="I404" s="15">
        <f t="shared" si="50"/>
        <v>2.1741121762651545</v>
      </c>
      <c r="J404" s="15">
        <f t="shared" si="50"/>
        <v>0</v>
      </c>
      <c r="K404" s="15">
        <f t="shared" si="51"/>
        <v>0</v>
      </c>
      <c r="L404" s="15">
        <f t="shared" si="51"/>
        <v>0</v>
      </c>
      <c r="M404" s="15">
        <f t="shared" si="51"/>
        <v>0</v>
      </c>
      <c r="N404" s="14">
        <f t="shared" ref="N404:N467" si="52">SUMPRODUCT(H404:J404,CallDV)+SUMPRODUCT(K404:M404,PutDV)+Shares*FinStock</f>
        <v>250870.56088132577</v>
      </c>
      <c r="O404" s="11">
        <f t="shared" ref="O404:O467" si="53">N404-TotCost</f>
        <v>50855.799178755755</v>
      </c>
    </row>
    <row r="405" spans="7:15" x14ac:dyDescent="0.2">
      <c r="G405" s="13">
        <f>VLOOKUP(5,HistData,2)</f>
        <v>49.709124117883135</v>
      </c>
      <c r="H405" s="15">
        <f t="shared" si="50"/>
        <v>5.7091241178831353</v>
      </c>
      <c r="I405" s="15">
        <f t="shared" si="50"/>
        <v>1.7091241178831353</v>
      </c>
      <c r="J405" s="15">
        <f t="shared" si="50"/>
        <v>0</v>
      </c>
      <c r="K405" s="15">
        <f t="shared" si="51"/>
        <v>0</v>
      </c>
      <c r="L405" s="15">
        <f t="shared" si="51"/>
        <v>0</v>
      </c>
      <c r="M405" s="15">
        <f t="shared" si="51"/>
        <v>0</v>
      </c>
      <c r="N405" s="14">
        <f t="shared" si="52"/>
        <v>248545.62058941569</v>
      </c>
      <c r="O405" s="11">
        <f t="shared" si="53"/>
        <v>48530.858886845672</v>
      </c>
    </row>
    <row r="406" spans="7:15" x14ac:dyDescent="0.2">
      <c r="G406" s="13">
        <f>VLOOKUP(18,HistData,2)</f>
        <v>49.800288395772469</v>
      </c>
      <c r="H406" s="15">
        <f t="shared" si="50"/>
        <v>5.8002883957724691</v>
      </c>
      <c r="I406" s="15">
        <f t="shared" si="50"/>
        <v>1.8002883957724691</v>
      </c>
      <c r="J406" s="15">
        <f t="shared" si="50"/>
        <v>0</v>
      </c>
      <c r="K406" s="15">
        <f t="shared" si="51"/>
        <v>0</v>
      </c>
      <c r="L406" s="15">
        <f t="shared" si="51"/>
        <v>0</v>
      </c>
      <c r="M406" s="15">
        <f t="shared" si="51"/>
        <v>0</v>
      </c>
      <c r="N406" s="14">
        <f t="shared" si="52"/>
        <v>249001.44197886233</v>
      </c>
      <c r="O406" s="11">
        <f t="shared" si="53"/>
        <v>48986.680276292318</v>
      </c>
    </row>
    <row r="407" spans="7:15" x14ac:dyDescent="0.2">
      <c r="G407" s="13">
        <f>VLOOKUP(39,HistData,2)</f>
        <v>49.828497117176376</v>
      </c>
      <c r="H407" s="15">
        <f t="shared" si="50"/>
        <v>5.8284971171763758</v>
      </c>
      <c r="I407" s="15">
        <f t="shared" si="50"/>
        <v>1.8284971171763758</v>
      </c>
      <c r="J407" s="15">
        <f t="shared" si="50"/>
        <v>0</v>
      </c>
      <c r="K407" s="15">
        <f t="shared" si="51"/>
        <v>0</v>
      </c>
      <c r="L407" s="15">
        <f t="shared" si="51"/>
        <v>0</v>
      </c>
      <c r="M407" s="15">
        <f t="shared" si="51"/>
        <v>0</v>
      </c>
      <c r="N407" s="14">
        <f t="shared" si="52"/>
        <v>249142.48558588189</v>
      </c>
      <c r="O407" s="11">
        <f t="shared" si="53"/>
        <v>49127.723883311875</v>
      </c>
    </row>
    <row r="408" spans="7:15" x14ac:dyDescent="0.2">
      <c r="G408" s="13">
        <f>VLOOKUP(10,HistData,2)</f>
        <v>49.756247877678717</v>
      </c>
      <c r="H408" s="15">
        <f t="shared" si="50"/>
        <v>5.7562478776787174</v>
      </c>
      <c r="I408" s="15">
        <f t="shared" si="50"/>
        <v>1.7562478776787174</v>
      </c>
      <c r="J408" s="15">
        <f t="shared" si="50"/>
        <v>0</v>
      </c>
      <c r="K408" s="15">
        <f t="shared" si="51"/>
        <v>0</v>
      </c>
      <c r="L408" s="15">
        <f t="shared" si="51"/>
        <v>0</v>
      </c>
      <c r="M408" s="15">
        <f t="shared" si="51"/>
        <v>0</v>
      </c>
      <c r="N408" s="14">
        <f t="shared" si="52"/>
        <v>248781.23938839359</v>
      </c>
      <c r="O408" s="11">
        <f t="shared" si="53"/>
        <v>48766.477685823571</v>
      </c>
    </row>
    <row r="409" spans="7:15" x14ac:dyDescent="0.2">
      <c r="G409" s="13">
        <f>VLOOKUP(52,HistData,2)</f>
        <v>50.546039390546298</v>
      </c>
      <c r="H409" s="15">
        <f t="shared" si="50"/>
        <v>6.5460393905462979</v>
      </c>
      <c r="I409" s="15">
        <f t="shared" si="50"/>
        <v>2.5460393905462979</v>
      </c>
      <c r="J409" s="15">
        <f t="shared" si="50"/>
        <v>0</v>
      </c>
      <c r="K409" s="15">
        <f t="shared" si="51"/>
        <v>0</v>
      </c>
      <c r="L409" s="15">
        <f t="shared" si="51"/>
        <v>0</v>
      </c>
      <c r="M409" s="15">
        <f t="shared" si="51"/>
        <v>0</v>
      </c>
      <c r="N409" s="14">
        <f t="shared" si="52"/>
        <v>252730.19695273149</v>
      </c>
      <c r="O409" s="11">
        <f t="shared" si="53"/>
        <v>52715.435250161478</v>
      </c>
    </row>
    <row r="410" spans="7:15" x14ac:dyDescent="0.2">
      <c r="G410" s="13">
        <f>VLOOKUP(10,HistData,2)</f>
        <v>49.756247877678717</v>
      </c>
      <c r="H410" s="15">
        <f t="shared" si="50"/>
        <v>5.7562478776787174</v>
      </c>
      <c r="I410" s="15">
        <f t="shared" si="50"/>
        <v>1.7562478776787174</v>
      </c>
      <c r="J410" s="15">
        <f t="shared" si="50"/>
        <v>0</v>
      </c>
      <c r="K410" s="15">
        <f t="shared" si="51"/>
        <v>0</v>
      </c>
      <c r="L410" s="15">
        <f t="shared" si="51"/>
        <v>0</v>
      </c>
      <c r="M410" s="15">
        <f t="shared" si="51"/>
        <v>0</v>
      </c>
      <c r="N410" s="14">
        <f t="shared" si="52"/>
        <v>248781.23938839359</v>
      </c>
      <c r="O410" s="11">
        <f t="shared" si="53"/>
        <v>48766.477685823571</v>
      </c>
    </row>
    <row r="411" spans="7:15" x14ac:dyDescent="0.2">
      <c r="G411" s="13">
        <f>VLOOKUP(26,HistData,2)</f>
        <v>49.641763344987744</v>
      </c>
      <c r="H411" s="15">
        <f t="shared" si="50"/>
        <v>5.6417633449877442</v>
      </c>
      <c r="I411" s="15">
        <f t="shared" si="50"/>
        <v>1.6417633449877442</v>
      </c>
      <c r="J411" s="15">
        <f t="shared" si="50"/>
        <v>0</v>
      </c>
      <c r="K411" s="15">
        <f t="shared" si="51"/>
        <v>0</v>
      </c>
      <c r="L411" s="15">
        <f t="shared" si="51"/>
        <v>0</v>
      </c>
      <c r="M411" s="15">
        <f t="shared" si="51"/>
        <v>0</v>
      </c>
      <c r="N411" s="14">
        <f t="shared" si="52"/>
        <v>248208.81672493872</v>
      </c>
      <c r="O411" s="11">
        <f t="shared" si="53"/>
        <v>48194.055022368702</v>
      </c>
    </row>
    <row r="412" spans="7:15" x14ac:dyDescent="0.2">
      <c r="G412" s="13">
        <f>VLOOKUP(55,HistData,2)</f>
        <v>50.745082399340951</v>
      </c>
      <c r="H412" s="15">
        <f t="shared" si="50"/>
        <v>6.7450823993409514</v>
      </c>
      <c r="I412" s="15">
        <f t="shared" si="50"/>
        <v>2.7450823993409514</v>
      </c>
      <c r="J412" s="15">
        <f t="shared" si="50"/>
        <v>0</v>
      </c>
      <c r="K412" s="15">
        <f t="shared" si="51"/>
        <v>0</v>
      </c>
      <c r="L412" s="15">
        <f t="shared" si="51"/>
        <v>0</v>
      </c>
      <c r="M412" s="15">
        <f t="shared" si="51"/>
        <v>0</v>
      </c>
      <c r="N412" s="14">
        <f t="shared" si="52"/>
        <v>253725.41199670476</v>
      </c>
      <c r="O412" s="11">
        <f t="shared" si="53"/>
        <v>53710.650294134743</v>
      </c>
    </row>
    <row r="413" spans="7:15" x14ac:dyDescent="0.2">
      <c r="G413" s="13">
        <f>VLOOKUP(28,HistData,2)</f>
        <v>49.817453286228378</v>
      </c>
      <c r="H413" s="15">
        <f t="shared" si="50"/>
        <v>5.8174532862283783</v>
      </c>
      <c r="I413" s="15">
        <f t="shared" si="50"/>
        <v>1.8174532862283783</v>
      </c>
      <c r="J413" s="15">
        <f t="shared" si="50"/>
        <v>0</v>
      </c>
      <c r="K413" s="15">
        <f t="shared" si="51"/>
        <v>0</v>
      </c>
      <c r="L413" s="15">
        <f t="shared" si="51"/>
        <v>0</v>
      </c>
      <c r="M413" s="15">
        <f t="shared" si="51"/>
        <v>0</v>
      </c>
      <c r="N413" s="14">
        <f t="shared" si="52"/>
        <v>249087.26643114188</v>
      </c>
      <c r="O413" s="11">
        <f t="shared" si="53"/>
        <v>49072.504728571861</v>
      </c>
    </row>
    <row r="414" spans="7:15" x14ac:dyDescent="0.2">
      <c r="G414" s="13">
        <f>VLOOKUP(59,HistData,2)</f>
        <v>50.883833692986435</v>
      </c>
      <c r="H414" s="15">
        <f t="shared" si="50"/>
        <v>6.8838336929864354</v>
      </c>
      <c r="I414" s="15">
        <f t="shared" si="50"/>
        <v>2.8838336929864354</v>
      </c>
      <c r="J414" s="15">
        <f t="shared" si="50"/>
        <v>0</v>
      </c>
      <c r="K414" s="15">
        <f t="shared" si="51"/>
        <v>0</v>
      </c>
      <c r="L414" s="15">
        <f t="shared" si="51"/>
        <v>0</v>
      </c>
      <c r="M414" s="15">
        <f t="shared" si="51"/>
        <v>0</v>
      </c>
      <c r="N414" s="14">
        <f t="shared" si="52"/>
        <v>254419.16846493218</v>
      </c>
      <c r="O414" s="11">
        <f t="shared" si="53"/>
        <v>54404.406762362167</v>
      </c>
    </row>
    <row r="415" spans="7:15" x14ac:dyDescent="0.2">
      <c r="G415" s="13">
        <f>VLOOKUP(26,HistData,2)</f>
        <v>49.641763344987744</v>
      </c>
      <c r="H415" s="15">
        <f t="shared" si="50"/>
        <v>5.6417633449877442</v>
      </c>
      <c r="I415" s="15">
        <f t="shared" si="50"/>
        <v>1.6417633449877442</v>
      </c>
      <c r="J415" s="15">
        <f t="shared" si="50"/>
        <v>0</v>
      </c>
      <c r="K415" s="15">
        <f t="shared" si="51"/>
        <v>0</v>
      </c>
      <c r="L415" s="15">
        <f t="shared" si="51"/>
        <v>0</v>
      </c>
      <c r="M415" s="15">
        <f t="shared" si="51"/>
        <v>0</v>
      </c>
      <c r="N415" s="14">
        <f t="shared" si="52"/>
        <v>248208.81672493872</v>
      </c>
      <c r="O415" s="11">
        <f t="shared" si="53"/>
        <v>48194.055022368702</v>
      </c>
    </row>
    <row r="416" spans="7:15" x14ac:dyDescent="0.2">
      <c r="G416" s="13">
        <f>VLOOKUP(46,HistData,2)</f>
        <v>50.330758107226352</v>
      </c>
      <c r="H416" s="15">
        <f t="shared" si="50"/>
        <v>6.3307581072263517</v>
      </c>
      <c r="I416" s="15">
        <f t="shared" si="50"/>
        <v>2.3307581072263517</v>
      </c>
      <c r="J416" s="15">
        <f t="shared" si="50"/>
        <v>0</v>
      </c>
      <c r="K416" s="15">
        <f t="shared" si="51"/>
        <v>0</v>
      </c>
      <c r="L416" s="15">
        <f t="shared" si="51"/>
        <v>0</v>
      </c>
      <c r="M416" s="15">
        <f t="shared" si="51"/>
        <v>0</v>
      </c>
      <c r="N416" s="14">
        <f t="shared" si="52"/>
        <v>251653.79053613177</v>
      </c>
      <c r="O416" s="11">
        <f t="shared" si="53"/>
        <v>51639.028833561752</v>
      </c>
    </row>
    <row r="417" spans="7:15" x14ac:dyDescent="0.2">
      <c r="G417" s="13">
        <f>VLOOKUP(43,HistData,2)</f>
        <v>49.779909099925419</v>
      </c>
      <c r="H417" s="15">
        <f t="shared" si="50"/>
        <v>5.779909099925419</v>
      </c>
      <c r="I417" s="15">
        <f t="shared" si="50"/>
        <v>1.779909099925419</v>
      </c>
      <c r="J417" s="15">
        <f t="shared" si="50"/>
        <v>0</v>
      </c>
      <c r="K417" s="15">
        <f t="shared" si="51"/>
        <v>0</v>
      </c>
      <c r="L417" s="15">
        <f t="shared" si="51"/>
        <v>0</v>
      </c>
      <c r="M417" s="15">
        <f t="shared" si="51"/>
        <v>0</v>
      </c>
      <c r="N417" s="14">
        <f t="shared" si="52"/>
        <v>248899.5454996271</v>
      </c>
      <c r="O417" s="11">
        <f t="shared" si="53"/>
        <v>48884.783797057084</v>
      </c>
    </row>
    <row r="418" spans="7:15" x14ac:dyDescent="0.2">
      <c r="G418" s="13">
        <f>VLOOKUP(13,HistData,2)</f>
        <v>49.651501120239637</v>
      </c>
      <c r="H418" s="15">
        <f t="shared" si="50"/>
        <v>5.6515011202396366</v>
      </c>
      <c r="I418" s="15">
        <f t="shared" si="50"/>
        <v>1.6515011202396366</v>
      </c>
      <c r="J418" s="15">
        <f t="shared" si="50"/>
        <v>0</v>
      </c>
      <c r="K418" s="15">
        <f t="shared" si="51"/>
        <v>0</v>
      </c>
      <c r="L418" s="15">
        <f t="shared" si="51"/>
        <v>0</v>
      </c>
      <c r="M418" s="15">
        <f t="shared" si="51"/>
        <v>0</v>
      </c>
      <c r="N418" s="14">
        <f t="shared" si="52"/>
        <v>248257.50560119818</v>
      </c>
      <c r="O418" s="11">
        <f t="shared" si="53"/>
        <v>48242.743898628163</v>
      </c>
    </row>
    <row r="419" spans="7:15" x14ac:dyDescent="0.2">
      <c r="G419" s="13">
        <f>VLOOKUP(10,HistData,2)</f>
        <v>49.756247877678717</v>
      </c>
      <c r="H419" s="15">
        <f t="shared" si="50"/>
        <v>5.7562478776787174</v>
      </c>
      <c r="I419" s="15">
        <f t="shared" si="50"/>
        <v>1.7562478776787174</v>
      </c>
      <c r="J419" s="15">
        <f t="shared" si="50"/>
        <v>0</v>
      </c>
      <c r="K419" s="15">
        <f t="shared" si="51"/>
        <v>0</v>
      </c>
      <c r="L419" s="15">
        <f t="shared" si="51"/>
        <v>0</v>
      </c>
      <c r="M419" s="15">
        <f t="shared" si="51"/>
        <v>0</v>
      </c>
      <c r="N419" s="14">
        <f t="shared" si="52"/>
        <v>248781.23938839359</v>
      </c>
      <c r="O419" s="11">
        <f t="shared" si="53"/>
        <v>48766.477685823571</v>
      </c>
    </row>
    <row r="420" spans="7:15" x14ac:dyDescent="0.2">
      <c r="G420" s="13">
        <f>VLOOKUP(40,HistData,2)</f>
        <v>49.82087197881701</v>
      </c>
      <c r="H420" s="15">
        <f t="shared" ref="H420:J439" si="54">MAX(FinStock-H$15, 0)</f>
        <v>5.82087197881701</v>
      </c>
      <c r="I420" s="15">
        <f t="shared" si="54"/>
        <v>1.82087197881701</v>
      </c>
      <c r="J420" s="15">
        <f t="shared" si="54"/>
        <v>0</v>
      </c>
      <c r="K420" s="15">
        <f t="shared" ref="K420:M439" si="55">MAX(K$15 - FinStock,0)</f>
        <v>0</v>
      </c>
      <c r="L420" s="15">
        <f t="shared" si="55"/>
        <v>0</v>
      </c>
      <c r="M420" s="15">
        <f t="shared" si="55"/>
        <v>0</v>
      </c>
      <c r="N420" s="14">
        <f t="shared" si="52"/>
        <v>249104.35989408506</v>
      </c>
      <c r="O420" s="11">
        <f t="shared" si="53"/>
        <v>49089.598191515048</v>
      </c>
    </row>
    <row r="421" spans="7:15" x14ac:dyDescent="0.2">
      <c r="G421" s="13">
        <f>VLOOKUP(59,HistData,2)</f>
        <v>50.883833692986435</v>
      </c>
      <c r="H421" s="15">
        <f t="shared" si="54"/>
        <v>6.8838336929864354</v>
      </c>
      <c r="I421" s="15">
        <f t="shared" si="54"/>
        <v>2.8838336929864354</v>
      </c>
      <c r="J421" s="15">
        <f t="shared" si="54"/>
        <v>0</v>
      </c>
      <c r="K421" s="15">
        <f t="shared" si="55"/>
        <v>0</v>
      </c>
      <c r="L421" s="15">
        <f t="shared" si="55"/>
        <v>0</v>
      </c>
      <c r="M421" s="15">
        <f t="shared" si="55"/>
        <v>0</v>
      </c>
      <c r="N421" s="14">
        <f t="shared" si="52"/>
        <v>254419.16846493218</v>
      </c>
      <c r="O421" s="11">
        <f t="shared" si="53"/>
        <v>54404.406762362167</v>
      </c>
    </row>
    <row r="422" spans="7:15" x14ac:dyDescent="0.2">
      <c r="G422" s="13">
        <f>VLOOKUP(46,HistData,2)</f>
        <v>50.330758107226352</v>
      </c>
      <c r="H422" s="15">
        <f t="shared" si="54"/>
        <v>6.3307581072263517</v>
      </c>
      <c r="I422" s="15">
        <f t="shared" si="54"/>
        <v>2.3307581072263517</v>
      </c>
      <c r="J422" s="15">
        <f t="shared" si="54"/>
        <v>0</v>
      </c>
      <c r="K422" s="15">
        <f t="shared" si="55"/>
        <v>0</v>
      </c>
      <c r="L422" s="15">
        <f t="shared" si="55"/>
        <v>0</v>
      </c>
      <c r="M422" s="15">
        <f t="shared" si="55"/>
        <v>0</v>
      </c>
      <c r="N422" s="14">
        <f t="shared" si="52"/>
        <v>251653.79053613177</v>
      </c>
      <c r="O422" s="11">
        <f t="shared" si="53"/>
        <v>51639.028833561752</v>
      </c>
    </row>
    <row r="423" spans="7:15" x14ac:dyDescent="0.2">
      <c r="G423" s="13">
        <f>VLOOKUP(34,HistData,2)</f>
        <v>49.680187359582725</v>
      </c>
      <c r="H423" s="15">
        <f t="shared" si="54"/>
        <v>5.6801873595827246</v>
      </c>
      <c r="I423" s="15">
        <f t="shared" si="54"/>
        <v>1.6801873595827246</v>
      </c>
      <c r="J423" s="15">
        <f t="shared" si="54"/>
        <v>0</v>
      </c>
      <c r="K423" s="15">
        <f t="shared" si="55"/>
        <v>0</v>
      </c>
      <c r="L423" s="15">
        <f t="shared" si="55"/>
        <v>0</v>
      </c>
      <c r="M423" s="15">
        <f t="shared" si="55"/>
        <v>0</v>
      </c>
      <c r="N423" s="14">
        <f t="shared" si="52"/>
        <v>248400.93679791363</v>
      </c>
      <c r="O423" s="11">
        <f t="shared" si="53"/>
        <v>48386.175095343613</v>
      </c>
    </row>
    <row r="424" spans="7:15" x14ac:dyDescent="0.2">
      <c r="G424" s="13">
        <f>VLOOKUP(23,HistData,2)</f>
        <v>49.905222000624477</v>
      </c>
      <c r="H424" s="15">
        <f t="shared" si="54"/>
        <v>5.9052220006244767</v>
      </c>
      <c r="I424" s="15">
        <f t="shared" si="54"/>
        <v>1.9052220006244767</v>
      </c>
      <c r="J424" s="15">
        <f t="shared" si="54"/>
        <v>0</v>
      </c>
      <c r="K424" s="15">
        <f t="shared" si="55"/>
        <v>0</v>
      </c>
      <c r="L424" s="15">
        <f t="shared" si="55"/>
        <v>0</v>
      </c>
      <c r="M424" s="15">
        <f t="shared" si="55"/>
        <v>0</v>
      </c>
      <c r="N424" s="14">
        <f t="shared" si="52"/>
        <v>249526.11000312239</v>
      </c>
      <c r="O424" s="11">
        <f t="shared" si="53"/>
        <v>49511.348300552374</v>
      </c>
    </row>
    <row r="425" spans="7:15" x14ac:dyDescent="0.2">
      <c r="G425" s="13">
        <f>VLOOKUP(17,HistData,2)</f>
        <v>49.873339243230099</v>
      </c>
      <c r="H425" s="15">
        <f t="shared" si="54"/>
        <v>5.8733392432300988</v>
      </c>
      <c r="I425" s="15">
        <f t="shared" si="54"/>
        <v>1.8733392432300988</v>
      </c>
      <c r="J425" s="15">
        <f t="shared" si="54"/>
        <v>0</v>
      </c>
      <c r="K425" s="15">
        <f t="shared" si="55"/>
        <v>0</v>
      </c>
      <c r="L425" s="15">
        <f t="shared" si="55"/>
        <v>0</v>
      </c>
      <c r="M425" s="15">
        <f t="shared" si="55"/>
        <v>0</v>
      </c>
      <c r="N425" s="14">
        <f t="shared" si="52"/>
        <v>249366.69621615051</v>
      </c>
      <c r="O425" s="11">
        <f t="shared" si="53"/>
        <v>49351.934513580491</v>
      </c>
    </row>
    <row r="426" spans="7:15" x14ac:dyDescent="0.2">
      <c r="G426" s="13">
        <f>VLOOKUP(46,HistData,2)</f>
        <v>50.330758107226352</v>
      </c>
      <c r="H426" s="15">
        <f t="shared" si="54"/>
        <v>6.3307581072263517</v>
      </c>
      <c r="I426" s="15">
        <f t="shared" si="54"/>
        <v>2.3307581072263517</v>
      </c>
      <c r="J426" s="15">
        <f t="shared" si="54"/>
        <v>0</v>
      </c>
      <c r="K426" s="15">
        <f t="shared" si="55"/>
        <v>0</v>
      </c>
      <c r="L426" s="15">
        <f t="shared" si="55"/>
        <v>0</v>
      </c>
      <c r="M426" s="15">
        <f t="shared" si="55"/>
        <v>0</v>
      </c>
      <c r="N426" s="14">
        <f t="shared" si="52"/>
        <v>251653.79053613177</v>
      </c>
      <c r="O426" s="11">
        <f t="shared" si="53"/>
        <v>51639.028833561752</v>
      </c>
    </row>
    <row r="427" spans="7:15" x14ac:dyDescent="0.2">
      <c r="G427" s="13">
        <f>VLOOKUP(15,HistData,2)</f>
        <v>49.613431720183399</v>
      </c>
      <c r="H427" s="15">
        <f t="shared" si="54"/>
        <v>5.6134317201833994</v>
      </c>
      <c r="I427" s="15">
        <f t="shared" si="54"/>
        <v>1.6134317201833994</v>
      </c>
      <c r="J427" s="15">
        <f t="shared" si="54"/>
        <v>0</v>
      </c>
      <c r="K427" s="15">
        <f t="shared" si="55"/>
        <v>0</v>
      </c>
      <c r="L427" s="15">
        <f t="shared" si="55"/>
        <v>0</v>
      </c>
      <c r="M427" s="15">
        <f t="shared" si="55"/>
        <v>0</v>
      </c>
      <c r="N427" s="14">
        <f t="shared" si="52"/>
        <v>248067.158600917</v>
      </c>
      <c r="O427" s="11">
        <f t="shared" si="53"/>
        <v>48052.396898346982</v>
      </c>
    </row>
    <row r="428" spans="7:15" x14ac:dyDescent="0.2">
      <c r="G428" s="13">
        <f>VLOOKUP(42,HistData,2)</f>
        <v>49.92196624278256</v>
      </c>
      <c r="H428" s="15">
        <f t="shared" si="54"/>
        <v>5.9219662427825597</v>
      </c>
      <c r="I428" s="15">
        <f t="shared" si="54"/>
        <v>1.9219662427825597</v>
      </c>
      <c r="J428" s="15">
        <f t="shared" si="54"/>
        <v>0</v>
      </c>
      <c r="K428" s="15">
        <f t="shared" si="55"/>
        <v>0</v>
      </c>
      <c r="L428" s="15">
        <f t="shared" si="55"/>
        <v>0</v>
      </c>
      <c r="M428" s="15">
        <f t="shared" si="55"/>
        <v>0</v>
      </c>
      <c r="N428" s="14">
        <f t="shared" si="52"/>
        <v>249609.83121391281</v>
      </c>
      <c r="O428" s="11">
        <f t="shared" si="53"/>
        <v>49595.069511342794</v>
      </c>
    </row>
    <row r="429" spans="7:15" x14ac:dyDescent="0.2">
      <c r="G429" s="13">
        <f>VLOOKUP(36,HistData,2)</f>
        <v>49.680664559359165</v>
      </c>
      <c r="H429" s="15">
        <f t="shared" si="54"/>
        <v>5.6806645593591654</v>
      </c>
      <c r="I429" s="15">
        <f t="shared" si="54"/>
        <v>1.6806645593591654</v>
      </c>
      <c r="J429" s="15">
        <f t="shared" si="54"/>
        <v>0</v>
      </c>
      <c r="K429" s="15">
        <f t="shared" si="55"/>
        <v>0</v>
      </c>
      <c r="L429" s="15">
        <f t="shared" si="55"/>
        <v>0</v>
      </c>
      <c r="M429" s="15">
        <f t="shared" si="55"/>
        <v>0</v>
      </c>
      <c r="N429" s="14">
        <f t="shared" si="52"/>
        <v>248403.32279679584</v>
      </c>
      <c r="O429" s="11">
        <f t="shared" si="53"/>
        <v>48388.561094225821</v>
      </c>
    </row>
    <row r="430" spans="7:15" x14ac:dyDescent="0.2">
      <c r="G430" s="13">
        <f>VLOOKUP(12,HistData,2)</f>
        <v>49.789588444608874</v>
      </c>
      <c r="H430" s="15">
        <f t="shared" si="54"/>
        <v>5.7895884446088743</v>
      </c>
      <c r="I430" s="15">
        <f t="shared" si="54"/>
        <v>1.7895884446088743</v>
      </c>
      <c r="J430" s="15">
        <f t="shared" si="54"/>
        <v>0</v>
      </c>
      <c r="K430" s="15">
        <f t="shared" si="55"/>
        <v>0</v>
      </c>
      <c r="L430" s="15">
        <f t="shared" si="55"/>
        <v>0</v>
      </c>
      <c r="M430" s="15">
        <f t="shared" si="55"/>
        <v>0</v>
      </c>
      <c r="N430" s="14">
        <f t="shared" si="52"/>
        <v>248947.94222304437</v>
      </c>
      <c r="O430" s="11">
        <f t="shared" si="53"/>
        <v>48933.180520474358</v>
      </c>
    </row>
    <row r="431" spans="7:15" x14ac:dyDescent="0.2">
      <c r="G431" s="13">
        <f>VLOOKUP(57,HistData,2)</f>
        <v>50.812751561091723</v>
      </c>
      <c r="H431" s="15">
        <f t="shared" si="54"/>
        <v>6.8127515610917229</v>
      </c>
      <c r="I431" s="15">
        <f t="shared" si="54"/>
        <v>2.8127515610917229</v>
      </c>
      <c r="J431" s="15">
        <f t="shared" si="54"/>
        <v>0</v>
      </c>
      <c r="K431" s="15">
        <f t="shared" si="55"/>
        <v>0</v>
      </c>
      <c r="L431" s="15">
        <f t="shared" si="55"/>
        <v>0</v>
      </c>
      <c r="M431" s="15">
        <f t="shared" si="55"/>
        <v>0</v>
      </c>
      <c r="N431" s="14">
        <f t="shared" si="52"/>
        <v>254063.75780545862</v>
      </c>
      <c r="O431" s="11">
        <f t="shared" si="53"/>
        <v>54048.996102888603</v>
      </c>
    </row>
    <row r="432" spans="7:15" x14ac:dyDescent="0.2">
      <c r="G432" s="13">
        <f>VLOOKUP(49,HistData,2)</f>
        <v>50.312611954459221</v>
      </c>
      <c r="H432" s="15">
        <f t="shared" si="54"/>
        <v>6.3126119544592214</v>
      </c>
      <c r="I432" s="15">
        <f t="shared" si="54"/>
        <v>2.3126119544592214</v>
      </c>
      <c r="J432" s="15">
        <f t="shared" si="54"/>
        <v>0</v>
      </c>
      <c r="K432" s="15">
        <f t="shared" si="55"/>
        <v>0</v>
      </c>
      <c r="L432" s="15">
        <f t="shared" si="55"/>
        <v>0</v>
      </c>
      <c r="M432" s="15">
        <f t="shared" si="55"/>
        <v>0</v>
      </c>
      <c r="N432" s="14">
        <f t="shared" si="52"/>
        <v>251563.05977229611</v>
      </c>
      <c r="O432" s="11">
        <f t="shared" si="53"/>
        <v>51548.298069726094</v>
      </c>
    </row>
    <row r="433" spans="7:15" x14ac:dyDescent="0.2">
      <c r="G433" s="13">
        <f>VLOOKUP(39,HistData,2)</f>
        <v>49.828497117176376</v>
      </c>
      <c r="H433" s="15">
        <f t="shared" si="54"/>
        <v>5.8284971171763758</v>
      </c>
      <c r="I433" s="15">
        <f t="shared" si="54"/>
        <v>1.8284971171763758</v>
      </c>
      <c r="J433" s="15">
        <f t="shared" si="54"/>
        <v>0</v>
      </c>
      <c r="K433" s="15">
        <f t="shared" si="55"/>
        <v>0</v>
      </c>
      <c r="L433" s="15">
        <f t="shared" si="55"/>
        <v>0</v>
      </c>
      <c r="M433" s="15">
        <f t="shared" si="55"/>
        <v>0</v>
      </c>
      <c r="N433" s="14">
        <f t="shared" si="52"/>
        <v>249142.48558588189</v>
      </c>
      <c r="O433" s="11">
        <f t="shared" si="53"/>
        <v>49127.723883311875</v>
      </c>
    </row>
    <row r="434" spans="7:15" x14ac:dyDescent="0.2">
      <c r="G434" s="13">
        <f>VLOOKUP(5,HistData,2)</f>
        <v>49.709124117883135</v>
      </c>
      <c r="H434" s="15">
        <f t="shared" si="54"/>
        <v>5.7091241178831353</v>
      </c>
      <c r="I434" s="15">
        <f t="shared" si="54"/>
        <v>1.7091241178831353</v>
      </c>
      <c r="J434" s="15">
        <f t="shared" si="54"/>
        <v>0</v>
      </c>
      <c r="K434" s="15">
        <f t="shared" si="55"/>
        <v>0</v>
      </c>
      <c r="L434" s="15">
        <f t="shared" si="55"/>
        <v>0</v>
      </c>
      <c r="M434" s="15">
        <f t="shared" si="55"/>
        <v>0</v>
      </c>
      <c r="N434" s="14">
        <f t="shared" si="52"/>
        <v>248545.62058941569</v>
      </c>
      <c r="O434" s="11">
        <f t="shared" si="53"/>
        <v>48530.858886845672</v>
      </c>
    </row>
    <row r="435" spans="7:15" x14ac:dyDescent="0.2">
      <c r="G435" s="13">
        <f>VLOOKUP(28,HistData,2)</f>
        <v>49.817453286228378</v>
      </c>
      <c r="H435" s="15">
        <f t="shared" si="54"/>
        <v>5.8174532862283783</v>
      </c>
      <c r="I435" s="15">
        <f t="shared" si="54"/>
        <v>1.8174532862283783</v>
      </c>
      <c r="J435" s="15">
        <f t="shared" si="54"/>
        <v>0</v>
      </c>
      <c r="K435" s="15">
        <f t="shared" si="55"/>
        <v>0</v>
      </c>
      <c r="L435" s="15">
        <f t="shared" si="55"/>
        <v>0</v>
      </c>
      <c r="M435" s="15">
        <f t="shared" si="55"/>
        <v>0</v>
      </c>
      <c r="N435" s="14">
        <f t="shared" si="52"/>
        <v>249087.26643114188</v>
      </c>
      <c r="O435" s="11">
        <f t="shared" si="53"/>
        <v>49072.504728571861</v>
      </c>
    </row>
    <row r="436" spans="7:15" x14ac:dyDescent="0.2">
      <c r="G436" s="13">
        <f>VLOOKUP(6,HistData,2)</f>
        <v>49.742891687303775</v>
      </c>
      <c r="H436" s="15">
        <f t="shared" si="54"/>
        <v>5.742891687303775</v>
      </c>
      <c r="I436" s="15">
        <f t="shared" si="54"/>
        <v>1.742891687303775</v>
      </c>
      <c r="J436" s="15">
        <f t="shared" si="54"/>
        <v>0</v>
      </c>
      <c r="K436" s="15">
        <f t="shared" si="55"/>
        <v>0</v>
      </c>
      <c r="L436" s="15">
        <f t="shared" si="55"/>
        <v>0</v>
      </c>
      <c r="M436" s="15">
        <f t="shared" si="55"/>
        <v>0</v>
      </c>
      <c r="N436" s="14">
        <f t="shared" si="52"/>
        <v>248714.45843651888</v>
      </c>
      <c r="O436" s="11">
        <f t="shared" si="53"/>
        <v>48699.696733948862</v>
      </c>
    </row>
    <row r="437" spans="7:15" x14ac:dyDescent="0.2">
      <c r="G437" s="13">
        <f>VLOOKUP(39,HistData,2)</f>
        <v>49.828497117176376</v>
      </c>
      <c r="H437" s="15">
        <f t="shared" si="54"/>
        <v>5.8284971171763758</v>
      </c>
      <c r="I437" s="15">
        <f t="shared" si="54"/>
        <v>1.8284971171763758</v>
      </c>
      <c r="J437" s="15">
        <f t="shared" si="54"/>
        <v>0</v>
      </c>
      <c r="K437" s="15">
        <f t="shared" si="55"/>
        <v>0</v>
      </c>
      <c r="L437" s="15">
        <f t="shared" si="55"/>
        <v>0</v>
      </c>
      <c r="M437" s="15">
        <f t="shared" si="55"/>
        <v>0</v>
      </c>
      <c r="N437" s="14">
        <f t="shared" si="52"/>
        <v>249142.48558588189</v>
      </c>
      <c r="O437" s="11">
        <f t="shared" si="53"/>
        <v>49127.723883311875</v>
      </c>
    </row>
    <row r="438" spans="7:15" x14ac:dyDescent="0.2">
      <c r="G438" s="13">
        <f>VLOOKUP(46,HistData,2)</f>
        <v>50.330758107226352</v>
      </c>
      <c r="H438" s="15">
        <f t="shared" si="54"/>
        <v>6.3307581072263517</v>
      </c>
      <c r="I438" s="15">
        <f t="shared" si="54"/>
        <v>2.3307581072263517</v>
      </c>
      <c r="J438" s="15">
        <f t="shared" si="54"/>
        <v>0</v>
      </c>
      <c r="K438" s="15">
        <f t="shared" si="55"/>
        <v>0</v>
      </c>
      <c r="L438" s="15">
        <f t="shared" si="55"/>
        <v>0</v>
      </c>
      <c r="M438" s="15">
        <f t="shared" si="55"/>
        <v>0</v>
      </c>
      <c r="N438" s="14">
        <f t="shared" si="52"/>
        <v>251653.79053613177</v>
      </c>
      <c r="O438" s="11">
        <f t="shared" si="53"/>
        <v>51639.028833561752</v>
      </c>
    </row>
    <row r="439" spans="7:15" x14ac:dyDescent="0.2">
      <c r="G439" s="13">
        <f>VLOOKUP(27,HistData,2)</f>
        <v>49.920535723504365</v>
      </c>
      <c r="H439" s="15">
        <f t="shared" si="54"/>
        <v>5.920535723504365</v>
      </c>
      <c r="I439" s="15">
        <f t="shared" si="54"/>
        <v>1.920535723504365</v>
      </c>
      <c r="J439" s="15">
        <f t="shared" si="54"/>
        <v>0</v>
      </c>
      <c r="K439" s="15">
        <f t="shared" si="55"/>
        <v>0</v>
      </c>
      <c r="L439" s="15">
        <f t="shared" si="55"/>
        <v>0</v>
      </c>
      <c r="M439" s="15">
        <f t="shared" si="55"/>
        <v>0</v>
      </c>
      <c r="N439" s="14">
        <f t="shared" si="52"/>
        <v>249602.67861752183</v>
      </c>
      <c r="O439" s="11">
        <f t="shared" si="53"/>
        <v>49587.916914951813</v>
      </c>
    </row>
    <row r="440" spans="7:15" x14ac:dyDescent="0.2">
      <c r="G440" s="13">
        <f>VLOOKUP(1,HistData,2)</f>
        <v>49.916840350145897</v>
      </c>
      <c r="H440" s="15">
        <f t="shared" ref="H440:J459" si="56">MAX(FinStock-H$15, 0)</f>
        <v>5.9168403501458968</v>
      </c>
      <c r="I440" s="15">
        <f t="shared" si="56"/>
        <v>1.9168403501458968</v>
      </c>
      <c r="J440" s="15">
        <f t="shared" si="56"/>
        <v>0</v>
      </c>
      <c r="K440" s="15">
        <f t="shared" ref="K440:M459" si="57">MAX(K$15 - FinStock,0)</f>
        <v>0</v>
      </c>
      <c r="L440" s="15">
        <f t="shared" si="57"/>
        <v>0</v>
      </c>
      <c r="M440" s="15">
        <f t="shared" si="57"/>
        <v>0</v>
      </c>
      <c r="N440" s="14">
        <f t="shared" si="52"/>
        <v>249584.20175072949</v>
      </c>
      <c r="O440" s="11">
        <f t="shared" si="53"/>
        <v>49569.440048159478</v>
      </c>
    </row>
    <row r="441" spans="7:15" x14ac:dyDescent="0.2">
      <c r="G441" s="13">
        <f>VLOOKUP(32,HistData,2)</f>
        <v>49.414238608884425</v>
      </c>
      <c r="H441" s="15">
        <f t="shared" si="56"/>
        <v>5.4142386088844248</v>
      </c>
      <c r="I441" s="15">
        <f t="shared" si="56"/>
        <v>1.4142386088844248</v>
      </c>
      <c r="J441" s="15">
        <f t="shared" si="56"/>
        <v>0</v>
      </c>
      <c r="K441" s="15">
        <f t="shared" si="57"/>
        <v>0</v>
      </c>
      <c r="L441" s="15">
        <f t="shared" si="57"/>
        <v>0</v>
      </c>
      <c r="M441" s="15">
        <f t="shared" si="57"/>
        <v>0</v>
      </c>
      <c r="N441" s="14">
        <f t="shared" si="52"/>
        <v>247071.19304442214</v>
      </c>
      <c r="O441" s="11">
        <f t="shared" si="53"/>
        <v>47056.43134185212</v>
      </c>
    </row>
    <row r="442" spans="7:15" x14ac:dyDescent="0.2">
      <c r="G442" s="13">
        <f>VLOOKUP(37,HistData,2)</f>
        <v>49.759326719946507</v>
      </c>
      <c r="H442" s="15">
        <f t="shared" si="56"/>
        <v>5.7593267199465075</v>
      </c>
      <c r="I442" s="15">
        <f t="shared" si="56"/>
        <v>1.7593267199465075</v>
      </c>
      <c r="J442" s="15">
        <f t="shared" si="56"/>
        <v>0</v>
      </c>
      <c r="K442" s="15">
        <f t="shared" si="57"/>
        <v>0</v>
      </c>
      <c r="L442" s="15">
        <f t="shared" si="57"/>
        <v>0</v>
      </c>
      <c r="M442" s="15">
        <f t="shared" si="57"/>
        <v>0</v>
      </c>
      <c r="N442" s="14">
        <f t="shared" si="52"/>
        <v>248796.63359973254</v>
      </c>
      <c r="O442" s="11">
        <f t="shared" si="53"/>
        <v>48781.87189716252</v>
      </c>
    </row>
    <row r="443" spans="7:15" x14ac:dyDescent="0.2">
      <c r="G443" s="13">
        <f>VLOOKUP(51,HistData,2)</f>
        <v>50.605071791789086</v>
      </c>
      <c r="H443" s="15">
        <f t="shared" si="56"/>
        <v>6.6050717917890864</v>
      </c>
      <c r="I443" s="15">
        <f t="shared" si="56"/>
        <v>2.6050717917890864</v>
      </c>
      <c r="J443" s="15">
        <f t="shared" si="56"/>
        <v>0</v>
      </c>
      <c r="K443" s="15">
        <f t="shared" si="57"/>
        <v>0</v>
      </c>
      <c r="L443" s="15">
        <f t="shared" si="57"/>
        <v>0</v>
      </c>
      <c r="M443" s="15">
        <f t="shared" si="57"/>
        <v>0</v>
      </c>
      <c r="N443" s="14">
        <f t="shared" si="52"/>
        <v>253025.35895894544</v>
      </c>
      <c r="O443" s="11">
        <f t="shared" si="53"/>
        <v>53010.597256375419</v>
      </c>
    </row>
    <row r="444" spans="7:15" x14ac:dyDescent="0.2">
      <c r="G444" s="13">
        <f>VLOOKUP(19,HistData,2)</f>
        <v>49.766551088206143</v>
      </c>
      <c r="H444" s="15">
        <f t="shared" si="56"/>
        <v>5.7665510882061426</v>
      </c>
      <c r="I444" s="15">
        <f t="shared" si="56"/>
        <v>1.7665510882061426</v>
      </c>
      <c r="J444" s="15">
        <f t="shared" si="56"/>
        <v>0</v>
      </c>
      <c r="K444" s="15">
        <f t="shared" si="57"/>
        <v>0</v>
      </c>
      <c r="L444" s="15">
        <f t="shared" si="57"/>
        <v>0</v>
      </c>
      <c r="M444" s="15">
        <f t="shared" si="57"/>
        <v>0</v>
      </c>
      <c r="N444" s="14">
        <f t="shared" si="52"/>
        <v>248832.75544103072</v>
      </c>
      <c r="O444" s="11">
        <f t="shared" si="53"/>
        <v>48817.993738460704</v>
      </c>
    </row>
    <row r="445" spans="7:15" x14ac:dyDescent="0.2">
      <c r="G445" s="13">
        <f>VLOOKUP(17,HistData,2)</f>
        <v>49.873339243230099</v>
      </c>
      <c r="H445" s="15">
        <f t="shared" si="56"/>
        <v>5.8733392432300988</v>
      </c>
      <c r="I445" s="15">
        <f t="shared" si="56"/>
        <v>1.8733392432300988</v>
      </c>
      <c r="J445" s="15">
        <f t="shared" si="56"/>
        <v>0</v>
      </c>
      <c r="K445" s="15">
        <f t="shared" si="57"/>
        <v>0</v>
      </c>
      <c r="L445" s="15">
        <f t="shared" si="57"/>
        <v>0</v>
      </c>
      <c r="M445" s="15">
        <f t="shared" si="57"/>
        <v>0</v>
      </c>
      <c r="N445" s="14">
        <f t="shared" si="52"/>
        <v>249366.69621615051</v>
      </c>
      <c r="O445" s="11">
        <f t="shared" si="53"/>
        <v>49351.934513580491</v>
      </c>
    </row>
    <row r="446" spans="7:15" x14ac:dyDescent="0.2">
      <c r="G446" s="13">
        <f>VLOOKUP(37,HistData,2)</f>
        <v>49.759326719946507</v>
      </c>
      <c r="H446" s="15">
        <f t="shared" si="56"/>
        <v>5.7593267199465075</v>
      </c>
      <c r="I446" s="15">
        <f t="shared" si="56"/>
        <v>1.7593267199465075</v>
      </c>
      <c r="J446" s="15">
        <f t="shared" si="56"/>
        <v>0</v>
      </c>
      <c r="K446" s="15">
        <f t="shared" si="57"/>
        <v>0</v>
      </c>
      <c r="L446" s="15">
        <f t="shared" si="57"/>
        <v>0</v>
      </c>
      <c r="M446" s="15">
        <f t="shared" si="57"/>
        <v>0</v>
      </c>
      <c r="N446" s="14">
        <f t="shared" si="52"/>
        <v>248796.63359973254</v>
      </c>
      <c r="O446" s="11">
        <f t="shared" si="53"/>
        <v>48781.87189716252</v>
      </c>
    </row>
    <row r="447" spans="7:15" x14ac:dyDescent="0.2">
      <c r="G447" s="13">
        <f>VLOOKUP(22,HistData,2)</f>
        <v>49.763288656237144</v>
      </c>
      <c r="H447" s="15">
        <f t="shared" si="56"/>
        <v>5.7632886562371439</v>
      </c>
      <c r="I447" s="15">
        <f t="shared" si="56"/>
        <v>1.7632886562371439</v>
      </c>
      <c r="J447" s="15">
        <f t="shared" si="56"/>
        <v>0</v>
      </c>
      <c r="K447" s="15">
        <f t="shared" si="57"/>
        <v>0</v>
      </c>
      <c r="L447" s="15">
        <f t="shared" si="57"/>
        <v>0</v>
      </c>
      <c r="M447" s="15">
        <f t="shared" si="57"/>
        <v>0</v>
      </c>
      <c r="N447" s="14">
        <f t="shared" si="52"/>
        <v>248816.44328118573</v>
      </c>
      <c r="O447" s="11">
        <f t="shared" si="53"/>
        <v>48801.681578615709</v>
      </c>
    </row>
    <row r="448" spans="7:15" x14ac:dyDescent="0.2">
      <c r="G448" s="13">
        <f>VLOOKUP(33,HistData,2)</f>
        <v>49.696501102020065</v>
      </c>
      <c r="H448" s="15">
        <f t="shared" si="56"/>
        <v>5.6965011020200649</v>
      </c>
      <c r="I448" s="15">
        <f t="shared" si="56"/>
        <v>1.6965011020200649</v>
      </c>
      <c r="J448" s="15">
        <f t="shared" si="56"/>
        <v>0</v>
      </c>
      <c r="K448" s="15">
        <f t="shared" si="57"/>
        <v>0</v>
      </c>
      <c r="L448" s="15">
        <f t="shared" si="57"/>
        <v>0</v>
      </c>
      <c r="M448" s="15">
        <f t="shared" si="57"/>
        <v>0</v>
      </c>
      <c r="N448" s="14">
        <f t="shared" si="52"/>
        <v>248482.50551010034</v>
      </c>
      <c r="O448" s="11">
        <f t="shared" si="53"/>
        <v>48467.743807530322</v>
      </c>
    </row>
    <row r="449" spans="7:15" x14ac:dyDescent="0.2">
      <c r="G449" s="13">
        <f>VLOOKUP(38,HistData,2)</f>
        <v>49.71076257758039</v>
      </c>
      <c r="H449" s="15">
        <f t="shared" si="56"/>
        <v>5.7107625775803896</v>
      </c>
      <c r="I449" s="15">
        <f t="shared" si="56"/>
        <v>1.7107625775803896</v>
      </c>
      <c r="J449" s="15">
        <f t="shared" si="56"/>
        <v>0</v>
      </c>
      <c r="K449" s="15">
        <f t="shared" si="57"/>
        <v>0</v>
      </c>
      <c r="L449" s="15">
        <f t="shared" si="57"/>
        <v>0</v>
      </c>
      <c r="M449" s="15">
        <f t="shared" si="57"/>
        <v>0</v>
      </c>
      <c r="N449" s="14">
        <f t="shared" si="52"/>
        <v>248553.81288790194</v>
      </c>
      <c r="O449" s="11">
        <f t="shared" si="53"/>
        <v>48539.051185331919</v>
      </c>
    </row>
    <row r="450" spans="7:15" x14ac:dyDescent="0.2">
      <c r="G450" s="13">
        <f>VLOOKUP(39,HistData,2)</f>
        <v>49.828497117176376</v>
      </c>
      <c r="H450" s="15">
        <f t="shared" si="56"/>
        <v>5.8284971171763758</v>
      </c>
      <c r="I450" s="15">
        <f t="shared" si="56"/>
        <v>1.8284971171763758</v>
      </c>
      <c r="J450" s="15">
        <f t="shared" si="56"/>
        <v>0</v>
      </c>
      <c r="K450" s="15">
        <f t="shared" si="57"/>
        <v>0</v>
      </c>
      <c r="L450" s="15">
        <f t="shared" si="57"/>
        <v>0</v>
      </c>
      <c r="M450" s="15">
        <f t="shared" si="57"/>
        <v>0</v>
      </c>
      <c r="N450" s="14">
        <f t="shared" si="52"/>
        <v>249142.48558588189</v>
      </c>
      <c r="O450" s="11">
        <f t="shared" si="53"/>
        <v>49127.723883311875</v>
      </c>
    </row>
    <row r="451" spans="7:15" x14ac:dyDescent="0.2">
      <c r="G451" s="13">
        <f>VLOOKUP(9,HistData,2)</f>
        <v>49.652034636062211</v>
      </c>
      <c r="H451" s="15">
        <f t="shared" si="56"/>
        <v>5.6520346360622113</v>
      </c>
      <c r="I451" s="15">
        <f t="shared" si="56"/>
        <v>1.6520346360622113</v>
      </c>
      <c r="J451" s="15">
        <f t="shared" si="56"/>
        <v>0</v>
      </c>
      <c r="K451" s="15">
        <f t="shared" si="57"/>
        <v>0</v>
      </c>
      <c r="L451" s="15">
        <f t="shared" si="57"/>
        <v>0</v>
      </c>
      <c r="M451" s="15">
        <f t="shared" si="57"/>
        <v>0</v>
      </c>
      <c r="N451" s="14">
        <f t="shared" si="52"/>
        <v>248260.17318031105</v>
      </c>
      <c r="O451" s="11">
        <f t="shared" si="53"/>
        <v>48245.411477741029</v>
      </c>
    </row>
    <row r="452" spans="7:15" x14ac:dyDescent="0.2">
      <c r="G452" s="13">
        <f>VLOOKUP(41,HistData,2)</f>
        <v>49.728147140611256</v>
      </c>
      <c r="H452" s="15">
        <f t="shared" si="56"/>
        <v>5.7281471406112558</v>
      </c>
      <c r="I452" s="15">
        <f t="shared" si="56"/>
        <v>1.7281471406112558</v>
      </c>
      <c r="J452" s="15">
        <f t="shared" si="56"/>
        <v>0</v>
      </c>
      <c r="K452" s="15">
        <f t="shared" si="57"/>
        <v>0</v>
      </c>
      <c r="L452" s="15">
        <f t="shared" si="57"/>
        <v>0</v>
      </c>
      <c r="M452" s="15">
        <f t="shared" si="57"/>
        <v>0</v>
      </c>
      <c r="N452" s="14">
        <f t="shared" si="52"/>
        <v>248640.73570305627</v>
      </c>
      <c r="O452" s="11">
        <f t="shared" si="53"/>
        <v>48625.974000486254</v>
      </c>
    </row>
    <row r="453" spans="7:15" x14ac:dyDescent="0.2">
      <c r="G453" s="13">
        <f>VLOOKUP(56,HistData,2)</f>
        <v>50.899523748768374</v>
      </c>
      <c r="H453" s="15">
        <f t="shared" si="56"/>
        <v>6.8995237487683738</v>
      </c>
      <c r="I453" s="15">
        <f t="shared" si="56"/>
        <v>2.8995237487683738</v>
      </c>
      <c r="J453" s="15">
        <f t="shared" si="56"/>
        <v>0</v>
      </c>
      <c r="K453" s="15">
        <f t="shared" si="57"/>
        <v>0</v>
      </c>
      <c r="L453" s="15">
        <f t="shared" si="57"/>
        <v>0</v>
      </c>
      <c r="M453" s="15">
        <f t="shared" si="57"/>
        <v>0</v>
      </c>
      <c r="N453" s="14">
        <f t="shared" si="52"/>
        <v>254497.61874384186</v>
      </c>
      <c r="O453" s="11">
        <f t="shared" si="53"/>
        <v>54482.85704127184</v>
      </c>
    </row>
    <row r="454" spans="7:15" x14ac:dyDescent="0.2">
      <c r="G454" s="13">
        <f>VLOOKUP(46,HistData,2)</f>
        <v>50.330758107226352</v>
      </c>
      <c r="H454" s="15">
        <f t="shared" si="56"/>
        <v>6.3307581072263517</v>
      </c>
      <c r="I454" s="15">
        <f t="shared" si="56"/>
        <v>2.3307581072263517</v>
      </c>
      <c r="J454" s="15">
        <f t="shared" si="56"/>
        <v>0</v>
      </c>
      <c r="K454" s="15">
        <f t="shared" si="57"/>
        <v>0</v>
      </c>
      <c r="L454" s="15">
        <f t="shared" si="57"/>
        <v>0</v>
      </c>
      <c r="M454" s="15">
        <f t="shared" si="57"/>
        <v>0</v>
      </c>
      <c r="N454" s="14">
        <f t="shared" si="52"/>
        <v>251653.79053613177</v>
      </c>
      <c r="O454" s="11">
        <f t="shared" si="53"/>
        <v>51639.028833561752</v>
      </c>
    </row>
    <row r="455" spans="7:15" x14ac:dyDescent="0.2">
      <c r="G455" s="13">
        <f>VLOOKUP(56,HistData,2)</f>
        <v>50.899523748768374</v>
      </c>
      <c r="H455" s="15">
        <f t="shared" si="56"/>
        <v>6.8995237487683738</v>
      </c>
      <c r="I455" s="15">
        <f t="shared" si="56"/>
        <v>2.8995237487683738</v>
      </c>
      <c r="J455" s="15">
        <f t="shared" si="56"/>
        <v>0</v>
      </c>
      <c r="K455" s="15">
        <f t="shared" si="57"/>
        <v>0</v>
      </c>
      <c r="L455" s="15">
        <f t="shared" si="57"/>
        <v>0</v>
      </c>
      <c r="M455" s="15">
        <f t="shared" si="57"/>
        <v>0</v>
      </c>
      <c r="N455" s="14">
        <f t="shared" si="52"/>
        <v>254497.61874384186</v>
      </c>
      <c r="O455" s="11">
        <f t="shared" si="53"/>
        <v>54482.85704127184</v>
      </c>
    </row>
    <row r="456" spans="7:15" x14ac:dyDescent="0.2">
      <c r="G456" s="13">
        <f>VLOOKUP(9,HistData,2)</f>
        <v>49.652034636062211</v>
      </c>
      <c r="H456" s="15">
        <f t="shared" si="56"/>
        <v>5.6520346360622113</v>
      </c>
      <c r="I456" s="15">
        <f t="shared" si="56"/>
        <v>1.6520346360622113</v>
      </c>
      <c r="J456" s="15">
        <f t="shared" si="56"/>
        <v>0</v>
      </c>
      <c r="K456" s="15">
        <f t="shared" si="57"/>
        <v>0</v>
      </c>
      <c r="L456" s="15">
        <f t="shared" si="57"/>
        <v>0</v>
      </c>
      <c r="M456" s="15">
        <f t="shared" si="57"/>
        <v>0</v>
      </c>
      <c r="N456" s="14">
        <f t="shared" si="52"/>
        <v>248260.17318031105</v>
      </c>
      <c r="O456" s="11">
        <f t="shared" si="53"/>
        <v>48245.411477741029</v>
      </c>
    </row>
    <row r="457" spans="7:15" x14ac:dyDescent="0.2">
      <c r="G457" s="13">
        <f>VLOOKUP(18,HistData,2)</f>
        <v>49.800288395772469</v>
      </c>
      <c r="H457" s="15">
        <f t="shared" si="56"/>
        <v>5.8002883957724691</v>
      </c>
      <c r="I457" s="15">
        <f t="shared" si="56"/>
        <v>1.8002883957724691</v>
      </c>
      <c r="J457" s="15">
        <f t="shared" si="56"/>
        <v>0</v>
      </c>
      <c r="K457" s="15">
        <f t="shared" si="57"/>
        <v>0</v>
      </c>
      <c r="L457" s="15">
        <f t="shared" si="57"/>
        <v>0</v>
      </c>
      <c r="M457" s="15">
        <f t="shared" si="57"/>
        <v>0</v>
      </c>
      <c r="N457" s="14">
        <f t="shared" si="52"/>
        <v>249001.44197886233</v>
      </c>
      <c r="O457" s="11">
        <f t="shared" si="53"/>
        <v>48986.680276292318</v>
      </c>
    </row>
    <row r="458" spans="7:15" x14ac:dyDescent="0.2">
      <c r="G458" s="13">
        <f>VLOOKUP(43,HistData,2)</f>
        <v>49.779909099925419</v>
      </c>
      <c r="H458" s="15">
        <f t="shared" si="56"/>
        <v>5.779909099925419</v>
      </c>
      <c r="I458" s="15">
        <f t="shared" si="56"/>
        <v>1.779909099925419</v>
      </c>
      <c r="J458" s="15">
        <f t="shared" si="56"/>
        <v>0</v>
      </c>
      <c r="K458" s="15">
        <f t="shared" si="57"/>
        <v>0</v>
      </c>
      <c r="L458" s="15">
        <f t="shared" si="57"/>
        <v>0</v>
      </c>
      <c r="M458" s="15">
        <f t="shared" si="57"/>
        <v>0</v>
      </c>
      <c r="N458" s="14">
        <f t="shared" si="52"/>
        <v>248899.5454996271</v>
      </c>
      <c r="O458" s="11">
        <f t="shared" si="53"/>
        <v>48884.783797057084</v>
      </c>
    </row>
    <row r="459" spans="7:15" x14ac:dyDescent="0.2">
      <c r="G459" s="13">
        <f>VLOOKUP(15,HistData,2)</f>
        <v>49.613431720183399</v>
      </c>
      <c r="H459" s="15">
        <f t="shared" si="56"/>
        <v>5.6134317201833994</v>
      </c>
      <c r="I459" s="15">
        <f t="shared" si="56"/>
        <v>1.6134317201833994</v>
      </c>
      <c r="J459" s="15">
        <f t="shared" si="56"/>
        <v>0</v>
      </c>
      <c r="K459" s="15">
        <f t="shared" si="57"/>
        <v>0</v>
      </c>
      <c r="L459" s="15">
        <f t="shared" si="57"/>
        <v>0</v>
      </c>
      <c r="M459" s="15">
        <f t="shared" si="57"/>
        <v>0</v>
      </c>
      <c r="N459" s="14">
        <f t="shared" si="52"/>
        <v>248067.158600917</v>
      </c>
      <c r="O459" s="11">
        <f t="shared" si="53"/>
        <v>48052.396898346982</v>
      </c>
    </row>
    <row r="460" spans="7:15" x14ac:dyDescent="0.2">
      <c r="G460" s="13">
        <f>VLOOKUP(57,HistData,2)</f>
        <v>50.812751561091723</v>
      </c>
      <c r="H460" s="15">
        <f t="shared" ref="H460:J479" si="58">MAX(FinStock-H$15, 0)</f>
        <v>6.8127515610917229</v>
      </c>
      <c r="I460" s="15">
        <f t="shared" si="58"/>
        <v>2.8127515610917229</v>
      </c>
      <c r="J460" s="15">
        <f t="shared" si="58"/>
        <v>0</v>
      </c>
      <c r="K460" s="15">
        <f t="shared" ref="K460:M479" si="59">MAX(K$15 - FinStock,0)</f>
        <v>0</v>
      </c>
      <c r="L460" s="15">
        <f t="shared" si="59"/>
        <v>0</v>
      </c>
      <c r="M460" s="15">
        <f t="shared" si="59"/>
        <v>0</v>
      </c>
      <c r="N460" s="14">
        <f t="shared" si="52"/>
        <v>254063.75780545862</v>
      </c>
      <c r="O460" s="11">
        <f t="shared" si="53"/>
        <v>54048.996102888603</v>
      </c>
    </row>
    <row r="461" spans="7:15" x14ac:dyDescent="0.2">
      <c r="G461" s="13">
        <f>VLOOKUP(57,HistData,2)</f>
        <v>50.812751561091723</v>
      </c>
      <c r="H461" s="15">
        <f t="shared" si="58"/>
        <v>6.8127515610917229</v>
      </c>
      <c r="I461" s="15">
        <f t="shared" si="58"/>
        <v>2.8127515610917229</v>
      </c>
      <c r="J461" s="15">
        <f t="shared" si="58"/>
        <v>0</v>
      </c>
      <c r="K461" s="15">
        <f t="shared" si="59"/>
        <v>0</v>
      </c>
      <c r="L461" s="15">
        <f t="shared" si="59"/>
        <v>0</v>
      </c>
      <c r="M461" s="15">
        <f t="shared" si="59"/>
        <v>0</v>
      </c>
      <c r="N461" s="14">
        <f t="shared" si="52"/>
        <v>254063.75780545862</v>
      </c>
      <c r="O461" s="11">
        <f t="shared" si="53"/>
        <v>54048.996102888603</v>
      </c>
    </row>
    <row r="462" spans="7:15" x14ac:dyDescent="0.2">
      <c r="G462" s="13">
        <f>VLOOKUP(51,HistData,2)</f>
        <v>50.605071791789086</v>
      </c>
      <c r="H462" s="15">
        <f t="shared" si="58"/>
        <v>6.6050717917890864</v>
      </c>
      <c r="I462" s="15">
        <f t="shared" si="58"/>
        <v>2.6050717917890864</v>
      </c>
      <c r="J462" s="15">
        <f t="shared" si="58"/>
        <v>0</v>
      </c>
      <c r="K462" s="15">
        <f t="shared" si="59"/>
        <v>0</v>
      </c>
      <c r="L462" s="15">
        <f t="shared" si="59"/>
        <v>0</v>
      </c>
      <c r="M462" s="15">
        <f t="shared" si="59"/>
        <v>0</v>
      </c>
      <c r="N462" s="14">
        <f t="shared" si="52"/>
        <v>253025.35895894544</v>
      </c>
      <c r="O462" s="11">
        <f t="shared" si="53"/>
        <v>53010.597256375419</v>
      </c>
    </row>
    <row r="463" spans="7:15" x14ac:dyDescent="0.2">
      <c r="G463" s="13">
        <f>VLOOKUP(54,HistData,2)</f>
        <v>50.608889369850331</v>
      </c>
      <c r="H463" s="15">
        <f t="shared" si="58"/>
        <v>6.6088893698503313</v>
      </c>
      <c r="I463" s="15">
        <f t="shared" si="58"/>
        <v>2.6088893698503313</v>
      </c>
      <c r="J463" s="15">
        <f t="shared" si="58"/>
        <v>0</v>
      </c>
      <c r="K463" s="15">
        <f t="shared" si="59"/>
        <v>0</v>
      </c>
      <c r="L463" s="15">
        <f t="shared" si="59"/>
        <v>0</v>
      </c>
      <c r="M463" s="15">
        <f t="shared" si="59"/>
        <v>0</v>
      </c>
      <c r="N463" s="14">
        <f t="shared" si="52"/>
        <v>253044.44684925166</v>
      </c>
      <c r="O463" s="11">
        <f t="shared" si="53"/>
        <v>53029.685146681644</v>
      </c>
    </row>
    <row r="464" spans="7:15" x14ac:dyDescent="0.2">
      <c r="G464" s="13">
        <f>VLOOKUP(12,HistData,2)</f>
        <v>49.789588444608874</v>
      </c>
      <c r="H464" s="15">
        <f t="shared" si="58"/>
        <v>5.7895884446088743</v>
      </c>
      <c r="I464" s="15">
        <f t="shared" si="58"/>
        <v>1.7895884446088743</v>
      </c>
      <c r="J464" s="15">
        <f t="shared" si="58"/>
        <v>0</v>
      </c>
      <c r="K464" s="15">
        <f t="shared" si="59"/>
        <v>0</v>
      </c>
      <c r="L464" s="15">
        <f t="shared" si="59"/>
        <v>0</v>
      </c>
      <c r="M464" s="15">
        <f t="shared" si="59"/>
        <v>0</v>
      </c>
      <c r="N464" s="14">
        <f t="shared" si="52"/>
        <v>248947.94222304437</v>
      </c>
      <c r="O464" s="11">
        <f t="shared" si="53"/>
        <v>48933.180520474358</v>
      </c>
    </row>
    <row r="465" spans="7:15" x14ac:dyDescent="0.2">
      <c r="G465" s="13">
        <f>VLOOKUP(55,HistData,2)</f>
        <v>50.745082399340951</v>
      </c>
      <c r="H465" s="15">
        <f t="shared" si="58"/>
        <v>6.7450823993409514</v>
      </c>
      <c r="I465" s="15">
        <f t="shared" si="58"/>
        <v>2.7450823993409514</v>
      </c>
      <c r="J465" s="15">
        <f t="shared" si="58"/>
        <v>0</v>
      </c>
      <c r="K465" s="15">
        <f t="shared" si="59"/>
        <v>0</v>
      </c>
      <c r="L465" s="15">
        <f t="shared" si="59"/>
        <v>0</v>
      </c>
      <c r="M465" s="15">
        <f t="shared" si="59"/>
        <v>0</v>
      </c>
      <c r="N465" s="14">
        <f t="shared" si="52"/>
        <v>253725.41199670476</v>
      </c>
      <c r="O465" s="11">
        <f t="shared" si="53"/>
        <v>53710.650294134743</v>
      </c>
    </row>
    <row r="466" spans="7:15" x14ac:dyDescent="0.2">
      <c r="G466" s="13">
        <f>VLOOKUP(7,HistData,2)</f>
        <v>49.65860350648444</v>
      </c>
      <c r="H466" s="15">
        <f t="shared" si="58"/>
        <v>5.6586035064844395</v>
      </c>
      <c r="I466" s="15">
        <f t="shared" si="58"/>
        <v>1.6586035064844395</v>
      </c>
      <c r="J466" s="15">
        <f t="shared" si="58"/>
        <v>0</v>
      </c>
      <c r="K466" s="15">
        <f t="shared" si="59"/>
        <v>0</v>
      </c>
      <c r="L466" s="15">
        <f t="shared" si="59"/>
        <v>0</v>
      </c>
      <c r="M466" s="15">
        <f t="shared" si="59"/>
        <v>0</v>
      </c>
      <c r="N466" s="14">
        <f t="shared" si="52"/>
        <v>248293.01753242221</v>
      </c>
      <c r="O466" s="11">
        <f t="shared" si="53"/>
        <v>48278.255829852191</v>
      </c>
    </row>
    <row r="467" spans="7:15" x14ac:dyDescent="0.2">
      <c r="G467" s="13">
        <f>VLOOKUP(47,HistData,2)</f>
        <v>50.292778823199455</v>
      </c>
      <c r="H467" s="15">
        <f t="shared" si="58"/>
        <v>6.2927788231994555</v>
      </c>
      <c r="I467" s="15">
        <f t="shared" si="58"/>
        <v>2.2927788231994555</v>
      </c>
      <c r="J467" s="15">
        <f t="shared" si="58"/>
        <v>0</v>
      </c>
      <c r="K467" s="15">
        <f t="shared" si="59"/>
        <v>0</v>
      </c>
      <c r="L467" s="15">
        <f t="shared" si="59"/>
        <v>0</v>
      </c>
      <c r="M467" s="15">
        <f t="shared" si="59"/>
        <v>0</v>
      </c>
      <c r="N467" s="14">
        <f t="shared" si="52"/>
        <v>251463.89411599727</v>
      </c>
      <c r="O467" s="11">
        <f t="shared" si="53"/>
        <v>51449.132413427258</v>
      </c>
    </row>
    <row r="468" spans="7:15" x14ac:dyDescent="0.2">
      <c r="G468" s="13">
        <f>VLOOKUP(44,HistData,2)</f>
        <v>50.04162503359521</v>
      </c>
      <c r="H468" s="15">
        <f t="shared" si="58"/>
        <v>6.04162503359521</v>
      </c>
      <c r="I468" s="15">
        <f t="shared" si="58"/>
        <v>2.04162503359521</v>
      </c>
      <c r="J468" s="15">
        <f t="shared" si="58"/>
        <v>0</v>
      </c>
      <c r="K468" s="15">
        <f t="shared" si="59"/>
        <v>0</v>
      </c>
      <c r="L468" s="15">
        <f t="shared" si="59"/>
        <v>0</v>
      </c>
      <c r="M468" s="15">
        <f t="shared" si="59"/>
        <v>0</v>
      </c>
      <c r="N468" s="14">
        <f t="shared" ref="N468:N531" si="60">SUMPRODUCT(H468:J468,CallDV)+SUMPRODUCT(K468:M468,PutDV)+Shares*FinStock</f>
        <v>250208.12516797605</v>
      </c>
      <c r="O468" s="11">
        <f t="shared" ref="O468:O531" si="61">N468-TotCost</f>
        <v>50193.36346540603</v>
      </c>
    </row>
    <row r="469" spans="7:15" x14ac:dyDescent="0.2">
      <c r="G469" s="13">
        <f>VLOOKUP(56,HistData,2)</f>
        <v>50.899523748768374</v>
      </c>
      <c r="H469" s="15">
        <f t="shared" si="58"/>
        <v>6.8995237487683738</v>
      </c>
      <c r="I469" s="15">
        <f t="shared" si="58"/>
        <v>2.8995237487683738</v>
      </c>
      <c r="J469" s="15">
        <f t="shared" si="58"/>
        <v>0</v>
      </c>
      <c r="K469" s="15">
        <f t="shared" si="59"/>
        <v>0</v>
      </c>
      <c r="L469" s="15">
        <f t="shared" si="59"/>
        <v>0</v>
      </c>
      <c r="M469" s="15">
        <f t="shared" si="59"/>
        <v>0</v>
      </c>
      <c r="N469" s="14">
        <f t="shared" si="60"/>
        <v>254497.61874384186</v>
      </c>
      <c r="O469" s="11">
        <f t="shared" si="61"/>
        <v>54482.85704127184</v>
      </c>
    </row>
    <row r="470" spans="7:15" x14ac:dyDescent="0.2">
      <c r="G470" s="13">
        <f>VLOOKUP(28,HistData,2)</f>
        <v>49.817453286228378</v>
      </c>
      <c r="H470" s="15">
        <f t="shared" si="58"/>
        <v>5.8174532862283783</v>
      </c>
      <c r="I470" s="15">
        <f t="shared" si="58"/>
        <v>1.8174532862283783</v>
      </c>
      <c r="J470" s="15">
        <f t="shared" si="58"/>
        <v>0</v>
      </c>
      <c r="K470" s="15">
        <f t="shared" si="59"/>
        <v>0</v>
      </c>
      <c r="L470" s="15">
        <f t="shared" si="59"/>
        <v>0</v>
      </c>
      <c r="M470" s="15">
        <f t="shared" si="59"/>
        <v>0</v>
      </c>
      <c r="N470" s="14">
        <f t="shared" si="60"/>
        <v>249087.26643114188</v>
      </c>
      <c r="O470" s="11">
        <f t="shared" si="61"/>
        <v>49072.504728571861</v>
      </c>
    </row>
    <row r="471" spans="7:15" x14ac:dyDescent="0.2">
      <c r="G471" s="13">
        <f>VLOOKUP(54,HistData,2)</f>
        <v>50.608889369850331</v>
      </c>
      <c r="H471" s="15">
        <f t="shared" si="58"/>
        <v>6.6088893698503313</v>
      </c>
      <c r="I471" s="15">
        <f t="shared" si="58"/>
        <v>2.6088893698503313</v>
      </c>
      <c r="J471" s="15">
        <f t="shared" si="58"/>
        <v>0</v>
      </c>
      <c r="K471" s="15">
        <f t="shared" si="59"/>
        <v>0</v>
      </c>
      <c r="L471" s="15">
        <f t="shared" si="59"/>
        <v>0</v>
      </c>
      <c r="M471" s="15">
        <f t="shared" si="59"/>
        <v>0</v>
      </c>
      <c r="N471" s="14">
        <f t="shared" si="60"/>
        <v>253044.44684925166</v>
      </c>
      <c r="O471" s="11">
        <f t="shared" si="61"/>
        <v>53029.685146681644</v>
      </c>
    </row>
    <row r="472" spans="7:15" x14ac:dyDescent="0.2">
      <c r="G472" s="13">
        <f>VLOOKUP(11,HistData,2)</f>
        <v>49.892655929271449</v>
      </c>
      <c r="H472" s="15">
        <f t="shared" si="58"/>
        <v>5.8926559292714487</v>
      </c>
      <c r="I472" s="15">
        <f t="shared" si="58"/>
        <v>1.8926559292714487</v>
      </c>
      <c r="J472" s="15">
        <f t="shared" si="58"/>
        <v>0</v>
      </c>
      <c r="K472" s="15">
        <f t="shared" si="59"/>
        <v>0</v>
      </c>
      <c r="L472" s="15">
        <f t="shared" si="59"/>
        <v>0</v>
      </c>
      <c r="M472" s="15">
        <f t="shared" si="59"/>
        <v>0</v>
      </c>
      <c r="N472" s="14">
        <f t="shared" si="60"/>
        <v>249463.27964635723</v>
      </c>
      <c r="O472" s="11">
        <f t="shared" si="61"/>
        <v>49448.517943787214</v>
      </c>
    </row>
    <row r="473" spans="7:15" x14ac:dyDescent="0.2">
      <c r="G473" s="13">
        <f>VLOOKUP(30,HistData,2)</f>
        <v>49.662801573915388</v>
      </c>
      <c r="H473" s="15">
        <f t="shared" si="58"/>
        <v>5.6628015739153881</v>
      </c>
      <c r="I473" s="15">
        <f t="shared" si="58"/>
        <v>1.6628015739153881</v>
      </c>
      <c r="J473" s="15">
        <f t="shared" si="58"/>
        <v>0</v>
      </c>
      <c r="K473" s="15">
        <f t="shared" si="59"/>
        <v>0</v>
      </c>
      <c r="L473" s="15">
        <f t="shared" si="59"/>
        <v>0</v>
      </c>
      <c r="M473" s="15">
        <f t="shared" si="59"/>
        <v>0</v>
      </c>
      <c r="N473" s="14">
        <f t="shared" si="60"/>
        <v>248314.00786957695</v>
      </c>
      <c r="O473" s="11">
        <f t="shared" si="61"/>
        <v>48299.246167006932</v>
      </c>
    </row>
    <row r="474" spans="7:15" x14ac:dyDescent="0.2">
      <c r="G474" s="13">
        <f>VLOOKUP(23,HistData,2)</f>
        <v>49.905222000624477</v>
      </c>
      <c r="H474" s="15">
        <f t="shared" si="58"/>
        <v>5.9052220006244767</v>
      </c>
      <c r="I474" s="15">
        <f t="shared" si="58"/>
        <v>1.9052220006244767</v>
      </c>
      <c r="J474" s="15">
        <f t="shared" si="58"/>
        <v>0</v>
      </c>
      <c r="K474" s="15">
        <f t="shared" si="59"/>
        <v>0</v>
      </c>
      <c r="L474" s="15">
        <f t="shared" si="59"/>
        <v>0</v>
      </c>
      <c r="M474" s="15">
        <f t="shared" si="59"/>
        <v>0</v>
      </c>
      <c r="N474" s="14">
        <f t="shared" si="60"/>
        <v>249526.11000312239</v>
      </c>
      <c r="O474" s="11">
        <f t="shared" si="61"/>
        <v>49511.348300552374</v>
      </c>
    </row>
    <row r="475" spans="7:15" x14ac:dyDescent="0.2">
      <c r="G475" s="13">
        <f>VLOOKUP(36,HistData,2)</f>
        <v>49.680664559359165</v>
      </c>
      <c r="H475" s="15">
        <f t="shared" si="58"/>
        <v>5.6806645593591654</v>
      </c>
      <c r="I475" s="15">
        <f t="shared" si="58"/>
        <v>1.6806645593591654</v>
      </c>
      <c r="J475" s="15">
        <f t="shared" si="58"/>
        <v>0</v>
      </c>
      <c r="K475" s="15">
        <f t="shared" si="59"/>
        <v>0</v>
      </c>
      <c r="L475" s="15">
        <f t="shared" si="59"/>
        <v>0</v>
      </c>
      <c r="M475" s="15">
        <f t="shared" si="59"/>
        <v>0</v>
      </c>
      <c r="N475" s="14">
        <f t="shared" si="60"/>
        <v>248403.32279679584</v>
      </c>
      <c r="O475" s="11">
        <f t="shared" si="61"/>
        <v>48388.561094225821</v>
      </c>
    </row>
    <row r="476" spans="7:15" x14ac:dyDescent="0.2">
      <c r="G476" s="13">
        <f>VLOOKUP(3,HistData,2)</f>
        <v>49.86843352977931</v>
      </c>
      <c r="H476" s="15">
        <f t="shared" si="58"/>
        <v>5.8684335297793098</v>
      </c>
      <c r="I476" s="15">
        <f t="shared" si="58"/>
        <v>1.8684335297793098</v>
      </c>
      <c r="J476" s="15">
        <f t="shared" si="58"/>
        <v>0</v>
      </c>
      <c r="K476" s="15">
        <f t="shared" si="59"/>
        <v>0</v>
      </c>
      <c r="L476" s="15">
        <f t="shared" si="59"/>
        <v>0</v>
      </c>
      <c r="M476" s="15">
        <f t="shared" si="59"/>
        <v>0</v>
      </c>
      <c r="N476" s="14">
        <f t="shared" si="60"/>
        <v>249342.16764889655</v>
      </c>
      <c r="O476" s="11">
        <f t="shared" si="61"/>
        <v>49327.405946326529</v>
      </c>
    </row>
    <row r="477" spans="7:15" x14ac:dyDescent="0.2">
      <c r="G477" s="13">
        <f>VLOOKUP(21,HistData,2)</f>
        <v>49.930124724191259</v>
      </c>
      <c r="H477" s="15">
        <f t="shared" si="58"/>
        <v>5.9301247241912591</v>
      </c>
      <c r="I477" s="15">
        <f t="shared" si="58"/>
        <v>1.9301247241912591</v>
      </c>
      <c r="J477" s="15">
        <f t="shared" si="58"/>
        <v>0</v>
      </c>
      <c r="K477" s="15">
        <f t="shared" si="59"/>
        <v>0</v>
      </c>
      <c r="L477" s="15">
        <f t="shared" si="59"/>
        <v>0</v>
      </c>
      <c r="M477" s="15">
        <f t="shared" si="59"/>
        <v>0</v>
      </c>
      <c r="N477" s="14">
        <f t="shared" si="60"/>
        <v>249650.62362095629</v>
      </c>
      <c r="O477" s="11">
        <f t="shared" si="61"/>
        <v>49635.861918386276</v>
      </c>
    </row>
    <row r="478" spans="7:15" x14ac:dyDescent="0.2">
      <c r="G478" s="13">
        <f>VLOOKUP(43,HistData,2)</f>
        <v>49.779909099925419</v>
      </c>
      <c r="H478" s="15">
        <f t="shared" si="58"/>
        <v>5.779909099925419</v>
      </c>
      <c r="I478" s="15">
        <f t="shared" si="58"/>
        <v>1.779909099925419</v>
      </c>
      <c r="J478" s="15">
        <f t="shared" si="58"/>
        <v>0</v>
      </c>
      <c r="K478" s="15">
        <f t="shared" si="59"/>
        <v>0</v>
      </c>
      <c r="L478" s="15">
        <f t="shared" si="59"/>
        <v>0</v>
      </c>
      <c r="M478" s="15">
        <f t="shared" si="59"/>
        <v>0</v>
      </c>
      <c r="N478" s="14">
        <f t="shared" si="60"/>
        <v>248899.5454996271</v>
      </c>
      <c r="O478" s="11">
        <f t="shared" si="61"/>
        <v>48884.783797057084</v>
      </c>
    </row>
    <row r="479" spans="7:15" x14ac:dyDescent="0.2">
      <c r="G479" s="13">
        <f>VLOOKUP(5,HistData,2)</f>
        <v>49.709124117883135</v>
      </c>
      <c r="H479" s="15">
        <f t="shared" si="58"/>
        <v>5.7091241178831353</v>
      </c>
      <c r="I479" s="15">
        <f t="shared" si="58"/>
        <v>1.7091241178831353</v>
      </c>
      <c r="J479" s="15">
        <f t="shared" si="58"/>
        <v>0</v>
      </c>
      <c r="K479" s="15">
        <f t="shared" si="59"/>
        <v>0</v>
      </c>
      <c r="L479" s="15">
        <f t="shared" si="59"/>
        <v>0</v>
      </c>
      <c r="M479" s="15">
        <f t="shared" si="59"/>
        <v>0</v>
      </c>
      <c r="N479" s="14">
        <f t="shared" si="60"/>
        <v>248545.62058941569</v>
      </c>
      <c r="O479" s="11">
        <f t="shared" si="61"/>
        <v>48530.858886845672</v>
      </c>
    </row>
    <row r="480" spans="7:15" x14ac:dyDescent="0.2">
      <c r="G480" s="13">
        <f>VLOOKUP(15,HistData,2)</f>
        <v>49.613431720183399</v>
      </c>
      <c r="H480" s="15">
        <f t="shared" ref="H480:J499" si="62">MAX(FinStock-H$15, 0)</f>
        <v>5.6134317201833994</v>
      </c>
      <c r="I480" s="15">
        <f t="shared" si="62"/>
        <v>1.6134317201833994</v>
      </c>
      <c r="J480" s="15">
        <f t="shared" si="62"/>
        <v>0</v>
      </c>
      <c r="K480" s="15">
        <f t="shared" ref="K480:M499" si="63">MAX(K$15 - FinStock,0)</f>
        <v>0</v>
      </c>
      <c r="L480" s="15">
        <f t="shared" si="63"/>
        <v>0</v>
      </c>
      <c r="M480" s="15">
        <f t="shared" si="63"/>
        <v>0</v>
      </c>
      <c r="N480" s="14">
        <f t="shared" si="60"/>
        <v>248067.158600917</v>
      </c>
      <c r="O480" s="11">
        <f t="shared" si="61"/>
        <v>48052.396898346982</v>
      </c>
    </row>
    <row r="481" spans="7:15" x14ac:dyDescent="0.2">
      <c r="G481" s="13">
        <f>VLOOKUP(4,HistData,2)</f>
        <v>49.842601153200661</v>
      </c>
      <c r="H481" s="15">
        <f t="shared" si="62"/>
        <v>5.8426011532006612</v>
      </c>
      <c r="I481" s="15">
        <f t="shared" si="62"/>
        <v>1.8426011532006612</v>
      </c>
      <c r="J481" s="15">
        <f t="shared" si="62"/>
        <v>0</v>
      </c>
      <c r="K481" s="15">
        <f t="shared" si="63"/>
        <v>0</v>
      </c>
      <c r="L481" s="15">
        <f t="shared" si="63"/>
        <v>0</v>
      </c>
      <c r="M481" s="15">
        <f t="shared" si="63"/>
        <v>0</v>
      </c>
      <c r="N481" s="14">
        <f t="shared" si="60"/>
        <v>249213.00576600331</v>
      </c>
      <c r="O481" s="11">
        <f t="shared" si="61"/>
        <v>49198.244063433289</v>
      </c>
    </row>
    <row r="482" spans="7:15" x14ac:dyDescent="0.2">
      <c r="G482" s="13">
        <f>VLOOKUP(50,HistData,2)</f>
        <v>50.327005754053239</v>
      </c>
      <c r="H482" s="15">
        <f t="shared" si="62"/>
        <v>6.3270057540532392</v>
      </c>
      <c r="I482" s="15">
        <f t="shared" si="62"/>
        <v>2.3270057540532392</v>
      </c>
      <c r="J482" s="15">
        <f t="shared" si="62"/>
        <v>0</v>
      </c>
      <c r="K482" s="15">
        <f t="shared" si="63"/>
        <v>0</v>
      </c>
      <c r="L482" s="15">
        <f t="shared" si="63"/>
        <v>0</v>
      </c>
      <c r="M482" s="15">
        <f t="shared" si="63"/>
        <v>0</v>
      </c>
      <c r="N482" s="14">
        <f t="shared" si="60"/>
        <v>251635.02877026619</v>
      </c>
      <c r="O482" s="11">
        <f t="shared" si="61"/>
        <v>51620.267067696172</v>
      </c>
    </row>
    <row r="483" spans="7:15" x14ac:dyDescent="0.2">
      <c r="G483" s="13">
        <f>VLOOKUP(12,HistData,2)</f>
        <v>49.789588444608874</v>
      </c>
      <c r="H483" s="15">
        <f t="shared" si="62"/>
        <v>5.7895884446088743</v>
      </c>
      <c r="I483" s="15">
        <f t="shared" si="62"/>
        <v>1.7895884446088743</v>
      </c>
      <c r="J483" s="15">
        <f t="shared" si="62"/>
        <v>0</v>
      </c>
      <c r="K483" s="15">
        <f t="shared" si="63"/>
        <v>0</v>
      </c>
      <c r="L483" s="15">
        <f t="shared" si="63"/>
        <v>0</v>
      </c>
      <c r="M483" s="15">
        <f t="shared" si="63"/>
        <v>0</v>
      </c>
      <c r="N483" s="14">
        <f t="shared" si="60"/>
        <v>248947.94222304437</v>
      </c>
      <c r="O483" s="11">
        <f t="shared" si="61"/>
        <v>48933.180520474358</v>
      </c>
    </row>
    <row r="484" spans="7:15" x14ac:dyDescent="0.2">
      <c r="G484" s="13">
        <f>VLOOKUP(46,HistData,2)</f>
        <v>50.330758107226352</v>
      </c>
      <c r="H484" s="15">
        <f t="shared" si="62"/>
        <v>6.3307581072263517</v>
      </c>
      <c r="I484" s="15">
        <f t="shared" si="62"/>
        <v>2.3307581072263517</v>
      </c>
      <c r="J484" s="15">
        <f t="shared" si="62"/>
        <v>0</v>
      </c>
      <c r="K484" s="15">
        <f t="shared" si="63"/>
        <v>0</v>
      </c>
      <c r="L484" s="15">
        <f t="shared" si="63"/>
        <v>0</v>
      </c>
      <c r="M484" s="15">
        <f t="shared" si="63"/>
        <v>0</v>
      </c>
      <c r="N484" s="14">
        <f t="shared" si="60"/>
        <v>251653.79053613177</v>
      </c>
      <c r="O484" s="11">
        <f t="shared" si="61"/>
        <v>51639.028833561752</v>
      </c>
    </row>
    <row r="485" spans="7:15" x14ac:dyDescent="0.2">
      <c r="G485" s="13">
        <f>VLOOKUP(58,HistData,2)</f>
        <v>50.90136694570711</v>
      </c>
      <c r="H485" s="15">
        <f t="shared" si="62"/>
        <v>6.9013669457071103</v>
      </c>
      <c r="I485" s="15">
        <f t="shared" si="62"/>
        <v>2.9013669457071103</v>
      </c>
      <c r="J485" s="15">
        <f t="shared" si="62"/>
        <v>0</v>
      </c>
      <c r="K485" s="15">
        <f t="shared" si="63"/>
        <v>0</v>
      </c>
      <c r="L485" s="15">
        <f t="shared" si="63"/>
        <v>0</v>
      </c>
      <c r="M485" s="15">
        <f t="shared" si="63"/>
        <v>0</v>
      </c>
      <c r="N485" s="14">
        <f t="shared" si="60"/>
        <v>254506.83472853556</v>
      </c>
      <c r="O485" s="11">
        <f t="shared" si="61"/>
        <v>54492.073025965539</v>
      </c>
    </row>
    <row r="486" spans="7:15" x14ac:dyDescent="0.2">
      <c r="G486" s="13">
        <f>VLOOKUP(48,HistData,2)</f>
        <v>50.439954141106483</v>
      </c>
      <c r="H486" s="15">
        <f t="shared" si="62"/>
        <v>6.4399541411064831</v>
      </c>
      <c r="I486" s="15">
        <f t="shared" si="62"/>
        <v>2.4399541411064831</v>
      </c>
      <c r="J486" s="15">
        <f t="shared" si="62"/>
        <v>0</v>
      </c>
      <c r="K486" s="15">
        <f t="shared" si="63"/>
        <v>0</v>
      </c>
      <c r="L486" s="15">
        <f t="shared" si="63"/>
        <v>0</v>
      </c>
      <c r="M486" s="15">
        <f t="shared" si="63"/>
        <v>0</v>
      </c>
      <c r="N486" s="14">
        <f t="shared" si="60"/>
        <v>252199.77070553243</v>
      </c>
      <c r="O486" s="11">
        <f t="shared" si="61"/>
        <v>52185.009002962412</v>
      </c>
    </row>
    <row r="487" spans="7:15" x14ac:dyDescent="0.2">
      <c r="G487" s="13">
        <f>VLOOKUP(29,HistData,2)</f>
        <v>49.473923874463672</v>
      </c>
      <c r="H487" s="15">
        <f t="shared" si="62"/>
        <v>5.4739238744636722</v>
      </c>
      <c r="I487" s="15">
        <f t="shared" si="62"/>
        <v>1.4739238744636722</v>
      </c>
      <c r="J487" s="15">
        <f t="shared" si="62"/>
        <v>0</v>
      </c>
      <c r="K487" s="15">
        <f t="shared" si="63"/>
        <v>0</v>
      </c>
      <c r="L487" s="15">
        <f t="shared" si="63"/>
        <v>0</v>
      </c>
      <c r="M487" s="15">
        <f t="shared" si="63"/>
        <v>0</v>
      </c>
      <c r="N487" s="14">
        <f t="shared" si="60"/>
        <v>247369.61937231835</v>
      </c>
      <c r="O487" s="11">
        <f t="shared" si="61"/>
        <v>47354.857669748337</v>
      </c>
    </row>
    <row r="488" spans="7:15" x14ac:dyDescent="0.2">
      <c r="G488" s="13">
        <f>VLOOKUP(41,HistData,2)</f>
        <v>49.728147140611256</v>
      </c>
      <c r="H488" s="15">
        <f t="shared" si="62"/>
        <v>5.7281471406112558</v>
      </c>
      <c r="I488" s="15">
        <f t="shared" si="62"/>
        <v>1.7281471406112558</v>
      </c>
      <c r="J488" s="15">
        <f t="shared" si="62"/>
        <v>0</v>
      </c>
      <c r="K488" s="15">
        <f t="shared" si="63"/>
        <v>0</v>
      </c>
      <c r="L488" s="15">
        <f t="shared" si="63"/>
        <v>0</v>
      </c>
      <c r="M488" s="15">
        <f t="shared" si="63"/>
        <v>0</v>
      </c>
      <c r="N488" s="14">
        <f t="shared" si="60"/>
        <v>248640.73570305627</v>
      </c>
      <c r="O488" s="11">
        <f t="shared" si="61"/>
        <v>48625.974000486254</v>
      </c>
    </row>
    <row r="489" spans="7:15" x14ac:dyDescent="0.2">
      <c r="G489" s="13">
        <f>VLOOKUP(17,HistData,2)</f>
        <v>49.873339243230099</v>
      </c>
      <c r="H489" s="15">
        <f t="shared" si="62"/>
        <v>5.8733392432300988</v>
      </c>
      <c r="I489" s="15">
        <f t="shared" si="62"/>
        <v>1.8733392432300988</v>
      </c>
      <c r="J489" s="15">
        <f t="shared" si="62"/>
        <v>0</v>
      </c>
      <c r="K489" s="15">
        <f t="shared" si="63"/>
        <v>0</v>
      </c>
      <c r="L489" s="15">
        <f t="shared" si="63"/>
        <v>0</v>
      </c>
      <c r="M489" s="15">
        <f t="shared" si="63"/>
        <v>0</v>
      </c>
      <c r="N489" s="14">
        <f t="shared" si="60"/>
        <v>249366.69621615051</v>
      </c>
      <c r="O489" s="11">
        <f t="shared" si="61"/>
        <v>49351.934513580491</v>
      </c>
    </row>
    <row r="490" spans="7:15" x14ac:dyDescent="0.2">
      <c r="G490" s="13">
        <f>VLOOKUP(5,HistData,2)</f>
        <v>49.709124117883135</v>
      </c>
      <c r="H490" s="15">
        <f t="shared" si="62"/>
        <v>5.7091241178831353</v>
      </c>
      <c r="I490" s="15">
        <f t="shared" si="62"/>
        <v>1.7091241178831353</v>
      </c>
      <c r="J490" s="15">
        <f t="shared" si="62"/>
        <v>0</v>
      </c>
      <c r="K490" s="15">
        <f t="shared" si="63"/>
        <v>0</v>
      </c>
      <c r="L490" s="15">
        <f t="shared" si="63"/>
        <v>0</v>
      </c>
      <c r="M490" s="15">
        <f t="shared" si="63"/>
        <v>0</v>
      </c>
      <c r="N490" s="14">
        <f t="shared" si="60"/>
        <v>248545.62058941569</v>
      </c>
      <c r="O490" s="11">
        <f t="shared" si="61"/>
        <v>48530.858886845672</v>
      </c>
    </row>
    <row r="491" spans="7:15" x14ac:dyDescent="0.2">
      <c r="G491" s="13">
        <f>VLOOKUP(21,HistData,2)</f>
        <v>49.930124724191259</v>
      </c>
      <c r="H491" s="15">
        <f t="shared" si="62"/>
        <v>5.9301247241912591</v>
      </c>
      <c r="I491" s="15">
        <f t="shared" si="62"/>
        <v>1.9301247241912591</v>
      </c>
      <c r="J491" s="15">
        <f t="shared" si="62"/>
        <v>0</v>
      </c>
      <c r="K491" s="15">
        <f t="shared" si="63"/>
        <v>0</v>
      </c>
      <c r="L491" s="15">
        <f t="shared" si="63"/>
        <v>0</v>
      </c>
      <c r="M491" s="15">
        <f t="shared" si="63"/>
        <v>0</v>
      </c>
      <c r="N491" s="14">
        <f t="shared" si="60"/>
        <v>249650.62362095629</v>
      </c>
      <c r="O491" s="11">
        <f t="shared" si="61"/>
        <v>49635.861918386276</v>
      </c>
    </row>
    <row r="492" spans="7:15" x14ac:dyDescent="0.2">
      <c r="G492" s="13">
        <f>VLOOKUP(15,HistData,2)</f>
        <v>49.613431720183399</v>
      </c>
      <c r="H492" s="15">
        <f t="shared" si="62"/>
        <v>5.6134317201833994</v>
      </c>
      <c r="I492" s="15">
        <f t="shared" si="62"/>
        <v>1.6134317201833994</v>
      </c>
      <c r="J492" s="15">
        <f t="shared" si="62"/>
        <v>0</v>
      </c>
      <c r="K492" s="15">
        <f t="shared" si="63"/>
        <v>0</v>
      </c>
      <c r="L492" s="15">
        <f t="shared" si="63"/>
        <v>0</v>
      </c>
      <c r="M492" s="15">
        <f t="shared" si="63"/>
        <v>0</v>
      </c>
      <c r="N492" s="14">
        <f t="shared" si="60"/>
        <v>248067.158600917</v>
      </c>
      <c r="O492" s="11">
        <f t="shared" si="61"/>
        <v>48052.396898346982</v>
      </c>
    </row>
    <row r="493" spans="7:15" x14ac:dyDescent="0.2">
      <c r="G493" s="13">
        <f>VLOOKUP(26,HistData,2)</f>
        <v>49.641763344987744</v>
      </c>
      <c r="H493" s="15">
        <f t="shared" si="62"/>
        <v>5.6417633449877442</v>
      </c>
      <c r="I493" s="15">
        <f t="shared" si="62"/>
        <v>1.6417633449877442</v>
      </c>
      <c r="J493" s="15">
        <f t="shared" si="62"/>
        <v>0</v>
      </c>
      <c r="K493" s="15">
        <f t="shared" si="63"/>
        <v>0</v>
      </c>
      <c r="L493" s="15">
        <f t="shared" si="63"/>
        <v>0</v>
      </c>
      <c r="M493" s="15">
        <f t="shared" si="63"/>
        <v>0</v>
      </c>
      <c r="N493" s="14">
        <f t="shared" si="60"/>
        <v>248208.81672493872</v>
      </c>
      <c r="O493" s="11">
        <f t="shared" si="61"/>
        <v>48194.055022368702</v>
      </c>
    </row>
    <row r="494" spans="7:15" x14ac:dyDescent="0.2">
      <c r="G494" s="13">
        <f>VLOOKUP(20,HistData,2)</f>
        <v>50.174112176265155</v>
      </c>
      <c r="H494" s="15">
        <f t="shared" si="62"/>
        <v>6.1741121762651545</v>
      </c>
      <c r="I494" s="15">
        <f t="shared" si="62"/>
        <v>2.1741121762651545</v>
      </c>
      <c r="J494" s="15">
        <f t="shared" si="62"/>
        <v>0</v>
      </c>
      <c r="K494" s="15">
        <f t="shared" si="63"/>
        <v>0</v>
      </c>
      <c r="L494" s="15">
        <f t="shared" si="63"/>
        <v>0</v>
      </c>
      <c r="M494" s="15">
        <f t="shared" si="63"/>
        <v>0</v>
      </c>
      <c r="N494" s="14">
        <f t="shared" si="60"/>
        <v>250870.56088132577</v>
      </c>
      <c r="O494" s="11">
        <f t="shared" si="61"/>
        <v>50855.799178755755</v>
      </c>
    </row>
    <row r="495" spans="7:15" x14ac:dyDescent="0.2">
      <c r="G495" s="13">
        <f>VLOOKUP(38,HistData,2)</f>
        <v>49.71076257758039</v>
      </c>
      <c r="H495" s="15">
        <f t="shared" si="62"/>
        <v>5.7107625775803896</v>
      </c>
      <c r="I495" s="15">
        <f t="shared" si="62"/>
        <v>1.7107625775803896</v>
      </c>
      <c r="J495" s="15">
        <f t="shared" si="62"/>
        <v>0</v>
      </c>
      <c r="K495" s="15">
        <f t="shared" si="63"/>
        <v>0</v>
      </c>
      <c r="L495" s="15">
        <f t="shared" si="63"/>
        <v>0</v>
      </c>
      <c r="M495" s="15">
        <f t="shared" si="63"/>
        <v>0</v>
      </c>
      <c r="N495" s="14">
        <f t="shared" si="60"/>
        <v>248553.81288790194</v>
      </c>
      <c r="O495" s="11">
        <f t="shared" si="61"/>
        <v>48539.051185331919</v>
      </c>
    </row>
    <row r="496" spans="7:15" x14ac:dyDescent="0.2">
      <c r="G496" s="13">
        <f>VLOOKUP(26,HistData,2)</f>
        <v>49.641763344987744</v>
      </c>
      <c r="H496" s="15">
        <f t="shared" si="62"/>
        <v>5.6417633449877442</v>
      </c>
      <c r="I496" s="15">
        <f t="shared" si="62"/>
        <v>1.6417633449877442</v>
      </c>
      <c r="J496" s="15">
        <f t="shared" si="62"/>
        <v>0</v>
      </c>
      <c r="K496" s="15">
        <f t="shared" si="63"/>
        <v>0</v>
      </c>
      <c r="L496" s="15">
        <f t="shared" si="63"/>
        <v>0</v>
      </c>
      <c r="M496" s="15">
        <f t="shared" si="63"/>
        <v>0</v>
      </c>
      <c r="N496" s="14">
        <f t="shared" si="60"/>
        <v>248208.81672493872</v>
      </c>
      <c r="O496" s="11">
        <f t="shared" si="61"/>
        <v>48194.055022368702</v>
      </c>
    </row>
    <row r="497" spans="7:15" x14ac:dyDescent="0.2">
      <c r="G497" s="13">
        <f>VLOOKUP(50,HistData,2)</f>
        <v>50.327005754053239</v>
      </c>
      <c r="H497" s="15">
        <f t="shared" si="62"/>
        <v>6.3270057540532392</v>
      </c>
      <c r="I497" s="15">
        <f t="shared" si="62"/>
        <v>2.3270057540532392</v>
      </c>
      <c r="J497" s="15">
        <f t="shared" si="62"/>
        <v>0</v>
      </c>
      <c r="K497" s="15">
        <f t="shared" si="63"/>
        <v>0</v>
      </c>
      <c r="L497" s="15">
        <f t="shared" si="63"/>
        <v>0</v>
      </c>
      <c r="M497" s="15">
        <f t="shared" si="63"/>
        <v>0</v>
      </c>
      <c r="N497" s="14">
        <f t="shared" si="60"/>
        <v>251635.02877026619</v>
      </c>
      <c r="O497" s="11">
        <f t="shared" si="61"/>
        <v>51620.267067696172</v>
      </c>
    </row>
    <row r="498" spans="7:15" x14ac:dyDescent="0.2">
      <c r="G498" s="13">
        <f>VLOOKUP(28,HistData,2)</f>
        <v>49.817453286228378</v>
      </c>
      <c r="H498" s="15">
        <f t="shared" si="62"/>
        <v>5.8174532862283783</v>
      </c>
      <c r="I498" s="15">
        <f t="shared" si="62"/>
        <v>1.8174532862283783</v>
      </c>
      <c r="J498" s="15">
        <f t="shared" si="62"/>
        <v>0</v>
      </c>
      <c r="K498" s="15">
        <f t="shared" si="63"/>
        <v>0</v>
      </c>
      <c r="L498" s="15">
        <f t="shared" si="63"/>
        <v>0</v>
      </c>
      <c r="M498" s="15">
        <f t="shared" si="63"/>
        <v>0</v>
      </c>
      <c r="N498" s="14">
        <f t="shared" si="60"/>
        <v>249087.26643114188</v>
      </c>
      <c r="O498" s="11">
        <f t="shared" si="61"/>
        <v>49072.504728571861</v>
      </c>
    </row>
    <row r="499" spans="7:15" x14ac:dyDescent="0.2">
      <c r="G499" s="13">
        <f>VLOOKUP(27,HistData,2)</f>
        <v>49.920535723504365</v>
      </c>
      <c r="H499" s="15">
        <f t="shared" si="62"/>
        <v>5.920535723504365</v>
      </c>
      <c r="I499" s="15">
        <f t="shared" si="62"/>
        <v>1.920535723504365</v>
      </c>
      <c r="J499" s="15">
        <f t="shared" si="62"/>
        <v>0</v>
      </c>
      <c r="K499" s="15">
        <f t="shared" si="63"/>
        <v>0</v>
      </c>
      <c r="L499" s="15">
        <f t="shared" si="63"/>
        <v>0</v>
      </c>
      <c r="M499" s="15">
        <f t="shared" si="63"/>
        <v>0</v>
      </c>
      <c r="N499" s="14">
        <f t="shared" si="60"/>
        <v>249602.67861752183</v>
      </c>
      <c r="O499" s="11">
        <f t="shared" si="61"/>
        <v>49587.916914951813</v>
      </c>
    </row>
    <row r="500" spans="7:15" x14ac:dyDescent="0.2">
      <c r="G500" s="13">
        <f>VLOOKUP(37,HistData,2)</f>
        <v>49.759326719946507</v>
      </c>
      <c r="H500" s="15">
        <f t="shared" ref="H500:J519" si="64">MAX(FinStock-H$15, 0)</f>
        <v>5.7593267199465075</v>
      </c>
      <c r="I500" s="15">
        <f t="shared" si="64"/>
        <v>1.7593267199465075</v>
      </c>
      <c r="J500" s="15">
        <f t="shared" si="64"/>
        <v>0</v>
      </c>
      <c r="K500" s="15">
        <f t="shared" ref="K500:M519" si="65">MAX(K$15 - FinStock,0)</f>
        <v>0</v>
      </c>
      <c r="L500" s="15">
        <f t="shared" si="65"/>
        <v>0</v>
      </c>
      <c r="M500" s="15">
        <f t="shared" si="65"/>
        <v>0</v>
      </c>
      <c r="N500" s="14">
        <f t="shared" si="60"/>
        <v>248796.63359973254</v>
      </c>
      <c r="O500" s="11">
        <f t="shared" si="61"/>
        <v>48781.87189716252</v>
      </c>
    </row>
    <row r="501" spans="7:15" x14ac:dyDescent="0.2">
      <c r="G501" s="13">
        <f>VLOOKUP(40,HistData,2)</f>
        <v>49.82087197881701</v>
      </c>
      <c r="H501" s="15">
        <f t="shared" si="64"/>
        <v>5.82087197881701</v>
      </c>
      <c r="I501" s="15">
        <f t="shared" si="64"/>
        <v>1.82087197881701</v>
      </c>
      <c r="J501" s="15">
        <f t="shared" si="64"/>
        <v>0</v>
      </c>
      <c r="K501" s="15">
        <f t="shared" si="65"/>
        <v>0</v>
      </c>
      <c r="L501" s="15">
        <f t="shared" si="65"/>
        <v>0</v>
      </c>
      <c r="M501" s="15">
        <f t="shared" si="65"/>
        <v>0</v>
      </c>
      <c r="N501" s="14">
        <f t="shared" si="60"/>
        <v>249104.35989408506</v>
      </c>
      <c r="O501" s="11">
        <f t="shared" si="61"/>
        <v>49089.598191515048</v>
      </c>
    </row>
    <row r="502" spans="7:15" x14ac:dyDescent="0.2">
      <c r="G502" s="13">
        <f>VLOOKUP(59,HistData,2)</f>
        <v>50.883833692986435</v>
      </c>
      <c r="H502" s="15">
        <f t="shared" si="64"/>
        <v>6.8838336929864354</v>
      </c>
      <c r="I502" s="15">
        <f t="shared" si="64"/>
        <v>2.8838336929864354</v>
      </c>
      <c r="J502" s="15">
        <f t="shared" si="64"/>
        <v>0</v>
      </c>
      <c r="K502" s="15">
        <f t="shared" si="65"/>
        <v>0</v>
      </c>
      <c r="L502" s="15">
        <f t="shared" si="65"/>
        <v>0</v>
      </c>
      <c r="M502" s="15">
        <f t="shared" si="65"/>
        <v>0</v>
      </c>
      <c r="N502" s="14">
        <f t="shared" si="60"/>
        <v>254419.16846493218</v>
      </c>
      <c r="O502" s="11">
        <f t="shared" si="61"/>
        <v>54404.406762362167</v>
      </c>
    </row>
    <row r="503" spans="7:15" x14ac:dyDescent="0.2">
      <c r="G503" s="13">
        <f>VLOOKUP(3,HistData,2)</f>
        <v>49.86843352977931</v>
      </c>
      <c r="H503" s="15">
        <f t="shared" si="64"/>
        <v>5.8684335297793098</v>
      </c>
      <c r="I503" s="15">
        <f t="shared" si="64"/>
        <v>1.8684335297793098</v>
      </c>
      <c r="J503" s="15">
        <f t="shared" si="64"/>
        <v>0</v>
      </c>
      <c r="K503" s="15">
        <f t="shared" si="65"/>
        <v>0</v>
      </c>
      <c r="L503" s="15">
        <f t="shared" si="65"/>
        <v>0</v>
      </c>
      <c r="M503" s="15">
        <f t="shared" si="65"/>
        <v>0</v>
      </c>
      <c r="N503" s="14">
        <f t="shared" si="60"/>
        <v>249342.16764889655</v>
      </c>
      <c r="O503" s="11">
        <f t="shared" si="61"/>
        <v>49327.405946326529</v>
      </c>
    </row>
    <row r="504" spans="7:15" x14ac:dyDescent="0.2">
      <c r="G504" s="13">
        <f>VLOOKUP(33,HistData,2)</f>
        <v>49.696501102020065</v>
      </c>
      <c r="H504" s="15">
        <f t="shared" si="64"/>
        <v>5.6965011020200649</v>
      </c>
      <c r="I504" s="15">
        <f t="shared" si="64"/>
        <v>1.6965011020200649</v>
      </c>
      <c r="J504" s="15">
        <f t="shared" si="64"/>
        <v>0</v>
      </c>
      <c r="K504" s="15">
        <f t="shared" si="65"/>
        <v>0</v>
      </c>
      <c r="L504" s="15">
        <f t="shared" si="65"/>
        <v>0</v>
      </c>
      <c r="M504" s="15">
        <f t="shared" si="65"/>
        <v>0</v>
      </c>
      <c r="N504" s="14">
        <f t="shared" si="60"/>
        <v>248482.50551010034</v>
      </c>
      <c r="O504" s="11">
        <f t="shared" si="61"/>
        <v>48467.743807530322</v>
      </c>
    </row>
    <row r="505" spans="7:15" x14ac:dyDescent="0.2">
      <c r="G505" s="13">
        <f>VLOOKUP(4,HistData,2)</f>
        <v>49.842601153200661</v>
      </c>
      <c r="H505" s="15">
        <f t="shared" si="64"/>
        <v>5.8426011532006612</v>
      </c>
      <c r="I505" s="15">
        <f t="shared" si="64"/>
        <v>1.8426011532006612</v>
      </c>
      <c r="J505" s="15">
        <f t="shared" si="64"/>
        <v>0</v>
      </c>
      <c r="K505" s="15">
        <f t="shared" si="65"/>
        <v>0</v>
      </c>
      <c r="L505" s="15">
        <f t="shared" si="65"/>
        <v>0</v>
      </c>
      <c r="M505" s="15">
        <f t="shared" si="65"/>
        <v>0</v>
      </c>
      <c r="N505" s="14">
        <f t="shared" si="60"/>
        <v>249213.00576600331</v>
      </c>
      <c r="O505" s="11">
        <f t="shared" si="61"/>
        <v>49198.244063433289</v>
      </c>
    </row>
    <row r="506" spans="7:15" x14ac:dyDescent="0.2">
      <c r="G506" s="13">
        <f>VLOOKUP(37,HistData,2)</f>
        <v>49.759326719946507</v>
      </c>
      <c r="H506" s="15">
        <f t="shared" si="64"/>
        <v>5.7593267199465075</v>
      </c>
      <c r="I506" s="15">
        <f t="shared" si="64"/>
        <v>1.7593267199465075</v>
      </c>
      <c r="J506" s="15">
        <f t="shared" si="64"/>
        <v>0</v>
      </c>
      <c r="K506" s="15">
        <f t="shared" si="65"/>
        <v>0</v>
      </c>
      <c r="L506" s="15">
        <f t="shared" si="65"/>
        <v>0</v>
      </c>
      <c r="M506" s="15">
        <f t="shared" si="65"/>
        <v>0</v>
      </c>
      <c r="N506" s="14">
        <f t="shared" si="60"/>
        <v>248796.63359973254</v>
      </c>
      <c r="O506" s="11">
        <f t="shared" si="61"/>
        <v>48781.87189716252</v>
      </c>
    </row>
    <row r="507" spans="7:15" x14ac:dyDescent="0.2">
      <c r="G507" s="13">
        <f>VLOOKUP(11,HistData,2)</f>
        <v>49.892655929271449</v>
      </c>
      <c r="H507" s="15">
        <f t="shared" si="64"/>
        <v>5.8926559292714487</v>
      </c>
      <c r="I507" s="15">
        <f t="shared" si="64"/>
        <v>1.8926559292714487</v>
      </c>
      <c r="J507" s="15">
        <f t="shared" si="64"/>
        <v>0</v>
      </c>
      <c r="K507" s="15">
        <f t="shared" si="65"/>
        <v>0</v>
      </c>
      <c r="L507" s="15">
        <f t="shared" si="65"/>
        <v>0</v>
      </c>
      <c r="M507" s="15">
        <f t="shared" si="65"/>
        <v>0</v>
      </c>
      <c r="N507" s="14">
        <f t="shared" si="60"/>
        <v>249463.27964635723</v>
      </c>
      <c r="O507" s="11">
        <f t="shared" si="61"/>
        <v>49448.517943787214</v>
      </c>
    </row>
    <row r="508" spans="7:15" x14ac:dyDescent="0.2">
      <c r="G508" s="13">
        <f>VLOOKUP(30,HistData,2)</f>
        <v>49.662801573915388</v>
      </c>
      <c r="H508" s="15">
        <f t="shared" si="64"/>
        <v>5.6628015739153881</v>
      </c>
      <c r="I508" s="15">
        <f t="shared" si="64"/>
        <v>1.6628015739153881</v>
      </c>
      <c r="J508" s="15">
        <f t="shared" si="64"/>
        <v>0</v>
      </c>
      <c r="K508" s="15">
        <f t="shared" si="65"/>
        <v>0</v>
      </c>
      <c r="L508" s="15">
        <f t="shared" si="65"/>
        <v>0</v>
      </c>
      <c r="M508" s="15">
        <f t="shared" si="65"/>
        <v>0</v>
      </c>
      <c r="N508" s="14">
        <f t="shared" si="60"/>
        <v>248314.00786957695</v>
      </c>
      <c r="O508" s="11">
        <f t="shared" si="61"/>
        <v>48299.246167006932</v>
      </c>
    </row>
    <row r="509" spans="7:15" x14ac:dyDescent="0.2">
      <c r="G509" s="13">
        <f>VLOOKUP(27,HistData,2)</f>
        <v>49.920535723504365</v>
      </c>
      <c r="H509" s="15">
        <f t="shared" si="64"/>
        <v>5.920535723504365</v>
      </c>
      <c r="I509" s="15">
        <f t="shared" si="64"/>
        <v>1.920535723504365</v>
      </c>
      <c r="J509" s="15">
        <f t="shared" si="64"/>
        <v>0</v>
      </c>
      <c r="K509" s="15">
        <f t="shared" si="65"/>
        <v>0</v>
      </c>
      <c r="L509" s="15">
        <f t="shared" si="65"/>
        <v>0</v>
      </c>
      <c r="M509" s="15">
        <f t="shared" si="65"/>
        <v>0</v>
      </c>
      <c r="N509" s="14">
        <f t="shared" si="60"/>
        <v>249602.67861752183</v>
      </c>
      <c r="O509" s="11">
        <f t="shared" si="61"/>
        <v>49587.916914951813</v>
      </c>
    </row>
    <row r="510" spans="7:15" x14ac:dyDescent="0.2">
      <c r="G510" s="13">
        <f>VLOOKUP(59,HistData,2)</f>
        <v>50.883833692986435</v>
      </c>
      <c r="H510" s="15">
        <f t="shared" si="64"/>
        <v>6.8838336929864354</v>
      </c>
      <c r="I510" s="15">
        <f t="shared" si="64"/>
        <v>2.8838336929864354</v>
      </c>
      <c r="J510" s="15">
        <f t="shared" si="64"/>
        <v>0</v>
      </c>
      <c r="K510" s="15">
        <f t="shared" si="65"/>
        <v>0</v>
      </c>
      <c r="L510" s="15">
        <f t="shared" si="65"/>
        <v>0</v>
      </c>
      <c r="M510" s="15">
        <f t="shared" si="65"/>
        <v>0</v>
      </c>
      <c r="N510" s="14">
        <f t="shared" si="60"/>
        <v>254419.16846493218</v>
      </c>
      <c r="O510" s="11">
        <f t="shared" si="61"/>
        <v>54404.406762362167</v>
      </c>
    </row>
    <row r="511" spans="7:15" x14ac:dyDescent="0.2">
      <c r="G511" s="13">
        <f>VLOOKUP(36,HistData,2)</f>
        <v>49.680664559359165</v>
      </c>
      <c r="H511" s="15">
        <f t="shared" si="64"/>
        <v>5.6806645593591654</v>
      </c>
      <c r="I511" s="15">
        <f t="shared" si="64"/>
        <v>1.6806645593591654</v>
      </c>
      <c r="J511" s="15">
        <f t="shared" si="64"/>
        <v>0</v>
      </c>
      <c r="K511" s="15">
        <f t="shared" si="65"/>
        <v>0</v>
      </c>
      <c r="L511" s="15">
        <f t="shared" si="65"/>
        <v>0</v>
      </c>
      <c r="M511" s="15">
        <f t="shared" si="65"/>
        <v>0</v>
      </c>
      <c r="N511" s="14">
        <f t="shared" si="60"/>
        <v>248403.32279679584</v>
      </c>
      <c r="O511" s="11">
        <f t="shared" si="61"/>
        <v>48388.561094225821</v>
      </c>
    </row>
    <row r="512" spans="7:15" x14ac:dyDescent="0.2">
      <c r="G512" s="13">
        <f>VLOOKUP(45,HistData,2)</f>
        <v>50.178510279496848</v>
      </c>
      <c r="H512" s="15">
        <f t="shared" si="64"/>
        <v>6.1785102794968481</v>
      </c>
      <c r="I512" s="15">
        <f t="shared" si="64"/>
        <v>2.1785102794968481</v>
      </c>
      <c r="J512" s="15">
        <f t="shared" si="64"/>
        <v>0</v>
      </c>
      <c r="K512" s="15">
        <f t="shared" si="65"/>
        <v>0</v>
      </c>
      <c r="L512" s="15">
        <f t="shared" si="65"/>
        <v>0</v>
      </c>
      <c r="M512" s="15">
        <f t="shared" si="65"/>
        <v>0</v>
      </c>
      <c r="N512" s="14">
        <f t="shared" si="60"/>
        <v>250892.55139748423</v>
      </c>
      <c r="O512" s="11">
        <f t="shared" si="61"/>
        <v>50877.789694914216</v>
      </c>
    </row>
    <row r="513" spans="7:15" x14ac:dyDescent="0.2">
      <c r="G513" s="13">
        <f>VLOOKUP(17,HistData,2)</f>
        <v>49.873339243230099</v>
      </c>
      <c r="H513" s="15">
        <f t="shared" si="64"/>
        <v>5.8733392432300988</v>
      </c>
      <c r="I513" s="15">
        <f t="shared" si="64"/>
        <v>1.8733392432300988</v>
      </c>
      <c r="J513" s="15">
        <f t="shared" si="64"/>
        <v>0</v>
      </c>
      <c r="K513" s="15">
        <f t="shared" si="65"/>
        <v>0</v>
      </c>
      <c r="L513" s="15">
        <f t="shared" si="65"/>
        <v>0</v>
      </c>
      <c r="M513" s="15">
        <f t="shared" si="65"/>
        <v>0</v>
      </c>
      <c r="N513" s="14">
        <f t="shared" si="60"/>
        <v>249366.69621615051</v>
      </c>
      <c r="O513" s="11">
        <f t="shared" si="61"/>
        <v>49351.934513580491</v>
      </c>
    </row>
    <row r="514" spans="7:15" x14ac:dyDescent="0.2">
      <c r="G514" s="13">
        <f>VLOOKUP(54,HistData,2)</f>
        <v>50.608889369850331</v>
      </c>
      <c r="H514" s="15">
        <f t="shared" si="64"/>
        <v>6.6088893698503313</v>
      </c>
      <c r="I514" s="15">
        <f t="shared" si="64"/>
        <v>2.6088893698503313</v>
      </c>
      <c r="J514" s="15">
        <f t="shared" si="64"/>
        <v>0</v>
      </c>
      <c r="K514" s="15">
        <f t="shared" si="65"/>
        <v>0</v>
      </c>
      <c r="L514" s="15">
        <f t="shared" si="65"/>
        <v>0</v>
      </c>
      <c r="M514" s="15">
        <f t="shared" si="65"/>
        <v>0</v>
      </c>
      <c r="N514" s="14">
        <f t="shared" si="60"/>
        <v>253044.44684925166</v>
      </c>
      <c r="O514" s="11">
        <f t="shared" si="61"/>
        <v>53029.685146681644</v>
      </c>
    </row>
    <row r="515" spans="7:15" x14ac:dyDescent="0.2">
      <c r="G515" s="13">
        <f>VLOOKUP(50,HistData,2)</f>
        <v>50.327005754053239</v>
      </c>
      <c r="H515" s="15">
        <f t="shared" si="64"/>
        <v>6.3270057540532392</v>
      </c>
      <c r="I515" s="15">
        <f t="shared" si="64"/>
        <v>2.3270057540532392</v>
      </c>
      <c r="J515" s="15">
        <f t="shared" si="64"/>
        <v>0</v>
      </c>
      <c r="K515" s="15">
        <f t="shared" si="65"/>
        <v>0</v>
      </c>
      <c r="L515" s="15">
        <f t="shared" si="65"/>
        <v>0</v>
      </c>
      <c r="M515" s="15">
        <f t="shared" si="65"/>
        <v>0</v>
      </c>
      <c r="N515" s="14">
        <f t="shared" si="60"/>
        <v>251635.02877026619</v>
      </c>
      <c r="O515" s="11">
        <f t="shared" si="61"/>
        <v>51620.267067696172</v>
      </c>
    </row>
    <row r="516" spans="7:15" x14ac:dyDescent="0.2">
      <c r="G516" s="13">
        <f>VLOOKUP(20,HistData,2)</f>
        <v>50.174112176265155</v>
      </c>
      <c r="H516" s="15">
        <f t="shared" si="64"/>
        <v>6.1741121762651545</v>
      </c>
      <c r="I516" s="15">
        <f t="shared" si="64"/>
        <v>2.1741121762651545</v>
      </c>
      <c r="J516" s="15">
        <f t="shared" si="64"/>
        <v>0</v>
      </c>
      <c r="K516" s="15">
        <f t="shared" si="65"/>
        <v>0</v>
      </c>
      <c r="L516" s="15">
        <f t="shared" si="65"/>
        <v>0</v>
      </c>
      <c r="M516" s="15">
        <f t="shared" si="65"/>
        <v>0</v>
      </c>
      <c r="N516" s="14">
        <f t="shared" si="60"/>
        <v>250870.56088132577</v>
      </c>
      <c r="O516" s="11">
        <f t="shared" si="61"/>
        <v>50855.799178755755</v>
      </c>
    </row>
    <row r="517" spans="7:15" x14ac:dyDescent="0.2">
      <c r="G517" s="13">
        <f>VLOOKUP(52,HistData,2)</f>
        <v>50.546039390546298</v>
      </c>
      <c r="H517" s="15">
        <f t="shared" si="64"/>
        <v>6.5460393905462979</v>
      </c>
      <c r="I517" s="15">
        <f t="shared" si="64"/>
        <v>2.5460393905462979</v>
      </c>
      <c r="J517" s="15">
        <f t="shared" si="64"/>
        <v>0</v>
      </c>
      <c r="K517" s="15">
        <f t="shared" si="65"/>
        <v>0</v>
      </c>
      <c r="L517" s="15">
        <f t="shared" si="65"/>
        <v>0</v>
      </c>
      <c r="M517" s="15">
        <f t="shared" si="65"/>
        <v>0</v>
      </c>
      <c r="N517" s="14">
        <f t="shared" si="60"/>
        <v>252730.19695273149</v>
      </c>
      <c r="O517" s="11">
        <f t="shared" si="61"/>
        <v>52715.435250161478</v>
      </c>
    </row>
    <row r="518" spans="7:15" x14ac:dyDescent="0.2">
      <c r="G518" s="13">
        <f>VLOOKUP(31,HistData,2)</f>
        <v>49.575951670982924</v>
      </c>
      <c r="H518" s="15">
        <f t="shared" si="64"/>
        <v>5.5759516709829242</v>
      </c>
      <c r="I518" s="15">
        <f t="shared" si="64"/>
        <v>1.5759516709829242</v>
      </c>
      <c r="J518" s="15">
        <f t="shared" si="64"/>
        <v>0</v>
      </c>
      <c r="K518" s="15">
        <f t="shared" si="65"/>
        <v>0</v>
      </c>
      <c r="L518" s="15">
        <f t="shared" si="65"/>
        <v>0</v>
      </c>
      <c r="M518" s="15">
        <f t="shared" si="65"/>
        <v>0</v>
      </c>
      <c r="N518" s="14">
        <f t="shared" si="60"/>
        <v>247879.75835491461</v>
      </c>
      <c r="O518" s="11">
        <f t="shared" si="61"/>
        <v>47864.996652344591</v>
      </c>
    </row>
    <row r="519" spans="7:15" x14ac:dyDescent="0.2">
      <c r="G519" s="13">
        <f>VLOOKUP(13,HistData,2)</f>
        <v>49.651501120239637</v>
      </c>
      <c r="H519" s="15">
        <f t="shared" si="64"/>
        <v>5.6515011202396366</v>
      </c>
      <c r="I519" s="15">
        <f t="shared" si="64"/>
        <v>1.6515011202396366</v>
      </c>
      <c r="J519" s="15">
        <f t="shared" si="64"/>
        <v>0</v>
      </c>
      <c r="K519" s="15">
        <f t="shared" si="65"/>
        <v>0</v>
      </c>
      <c r="L519" s="15">
        <f t="shared" si="65"/>
        <v>0</v>
      </c>
      <c r="M519" s="15">
        <f t="shared" si="65"/>
        <v>0</v>
      </c>
      <c r="N519" s="14">
        <f t="shared" si="60"/>
        <v>248257.50560119818</v>
      </c>
      <c r="O519" s="11">
        <f t="shared" si="61"/>
        <v>48242.743898628163</v>
      </c>
    </row>
    <row r="520" spans="7:15" x14ac:dyDescent="0.2">
      <c r="G520" s="13">
        <f>VLOOKUP(53,HistData,2)</f>
        <v>50.552966764847973</v>
      </c>
      <c r="H520" s="15">
        <f t="shared" ref="H520:J539" si="66">MAX(FinStock-H$15, 0)</f>
        <v>6.552966764847973</v>
      </c>
      <c r="I520" s="15">
        <f t="shared" si="66"/>
        <v>2.552966764847973</v>
      </c>
      <c r="J520" s="15">
        <f t="shared" si="66"/>
        <v>0</v>
      </c>
      <c r="K520" s="15">
        <f t="shared" ref="K520:M539" si="67">MAX(K$15 - FinStock,0)</f>
        <v>0</v>
      </c>
      <c r="L520" s="15">
        <f t="shared" si="67"/>
        <v>0</v>
      </c>
      <c r="M520" s="15">
        <f t="shared" si="67"/>
        <v>0</v>
      </c>
      <c r="N520" s="14">
        <f t="shared" si="60"/>
        <v>252764.83382423987</v>
      </c>
      <c r="O520" s="11">
        <f t="shared" si="61"/>
        <v>52750.072121669858</v>
      </c>
    </row>
    <row r="521" spans="7:15" x14ac:dyDescent="0.2">
      <c r="G521" s="13">
        <f>VLOOKUP(29,HistData,2)</f>
        <v>49.473923874463672</v>
      </c>
      <c r="H521" s="15">
        <f t="shared" si="66"/>
        <v>5.4739238744636722</v>
      </c>
      <c r="I521" s="15">
        <f t="shared" si="66"/>
        <v>1.4739238744636722</v>
      </c>
      <c r="J521" s="15">
        <f t="shared" si="66"/>
        <v>0</v>
      </c>
      <c r="K521" s="15">
        <f t="shared" si="67"/>
        <v>0</v>
      </c>
      <c r="L521" s="15">
        <f t="shared" si="67"/>
        <v>0</v>
      </c>
      <c r="M521" s="15">
        <f t="shared" si="67"/>
        <v>0</v>
      </c>
      <c r="N521" s="14">
        <f t="shared" si="60"/>
        <v>247369.61937231835</v>
      </c>
      <c r="O521" s="11">
        <f t="shared" si="61"/>
        <v>47354.857669748337</v>
      </c>
    </row>
    <row r="522" spans="7:15" x14ac:dyDescent="0.2">
      <c r="G522" s="13">
        <f>VLOOKUP(59,HistData,2)</f>
        <v>50.883833692986435</v>
      </c>
      <c r="H522" s="15">
        <f t="shared" si="66"/>
        <v>6.8838336929864354</v>
      </c>
      <c r="I522" s="15">
        <f t="shared" si="66"/>
        <v>2.8838336929864354</v>
      </c>
      <c r="J522" s="15">
        <f t="shared" si="66"/>
        <v>0</v>
      </c>
      <c r="K522" s="15">
        <f t="shared" si="67"/>
        <v>0</v>
      </c>
      <c r="L522" s="15">
        <f t="shared" si="67"/>
        <v>0</v>
      </c>
      <c r="M522" s="15">
        <f t="shared" si="67"/>
        <v>0</v>
      </c>
      <c r="N522" s="14">
        <f t="shared" si="60"/>
        <v>254419.16846493218</v>
      </c>
      <c r="O522" s="11">
        <f t="shared" si="61"/>
        <v>54404.406762362167</v>
      </c>
    </row>
    <row r="523" spans="7:15" x14ac:dyDescent="0.2">
      <c r="G523" s="13">
        <f>VLOOKUP(2,HistData,2)</f>
        <v>49.793988430584655</v>
      </c>
      <c r="H523" s="15">
        <f t="shared" si="66"/>
        <v>5.7939884305846547</v>
      </c>
      <c r="I523" s="15">
        <f t="shared" si="66"/>
        <v>1.7939884305846547</v>
      </c>
      <c r="J523" s="15">
        <f t="shared" si="66"/>
        <v>0</v>
      </c>
      <c r="K523" s="15">
        <f t="shared" si="67"/>
        <v>0</v>
      </c>
      <c r="L523" s="15">
        <f t="shared" si="67"/>
        <v>0</v>
      </c>
      <c r="M523" s="15">
        <f t="shared" si="67"/>
        <v>0</v>
      </c>
      <c r="N523" s="14">
        <f t="shared" si="60"/>
        <v>248969.94215292326</v>
      </c>
      <c r="O523" s="11">
        <f t="shared" si="61"/>
        <v>48955.180450353248</v>
      </c>
    </row>
    <row r="524" spans="7:15" x14ac:dyDescent="0.2">
      <c r="G524" s="13">
        <f>VLOOKUP(58,HistData,2)</f>
        <v>50.90136694570711</v>
      </c>
      <c r="H524" s="15">
        <f t="shared" si="66"/>
        <v>6.9013669457071103</v>
      </c>
      <c r="I524" s="15">
        <f t="shared" si="66"/>
        <v>2.9013669457071103</v>
      </c>
      <c r="J524" s="15">
        <f t="shared" si="66"/>
        <v>0</v>
      </c>
      <c r="K524" s="15">
        <f t="shared" si="67"/>
        <v>0</v>
      </c>
      <c r="L524" s="15">
        <f t="shared" si="67"/>
        <v>0</v>
      </c>
      <c r="M524" s="15">
        <f t="shared" si="67"/>
        <v>0</v>
      </c>
      <c r="N524" s="14">
        <f t="shared" si="60"/>
        <v>254506.83472853556</v>
      </c>
      <c r="O524" s="11">
        <f t="shared" si="61"/>
        <v>54492.073025965539</v>
      </c>
    </row>
    <row r="525" spans="7:15" x14ac:dyDescent="0.2">
      <c r="G525" s="13">
        <f>VLOOKUP(51,HistData,2)</f>
        <v>50.605071791789086</v>
      </c>
      <c r="H525" s="15">
        <f t="shared" si="66"/>
        <v>6.6050717917890864</v>
      </c>
      <c r="I525" s="15">
        <f t="shared" si="66"/>
        <v>2.6050717917890864</v>
      </c>
      <c r="J525" s="15">
        <f t="shared" si="66"/>
        <v>0</v>
      </c>
      <c r="K525" s="15">
        <f t="shared" si="67"/>
        <v>0</v>
      </c>
      <c r="L525" s="15">
        <f t="shared" si="67"/>
        <v>0</v>
      </c>
      <c r="M525" s="15">
        <f t="shared" si="67"/>
        <v>0</v>
      </c>
      <c r="N525" s="14">
        <f t="shared" si="60"/>
        <v>253025.35895894544</v>
      </c>
      <c r="O525" s="11">
        <f t="shared" si="61"/>
        <v>53010.597256375419</v>
      </c>
    </row>
    <row r="526" spans="7:15" x14ac:dyDescent="0.2">
      <c r="G526" s="13">
        <f>VLOOKUP(17,HistData,2)</f>
        <v>49.873339243230099</v>
      </c>
      <c r="H526" s="15">
        <f t="shared" si="66"/>
        <v>5.8733392432300988</v>
      </c>
      <c r="I526" s="15">
        <f t="shared" si="66"/>
        <v>1.8733392432300988</v>
      </c>
      <c r="J526" s="15">
        <f t="shared" si="66"/>
        <v>0</v>
      </c>
      <c r="K526" s="15">
        <f t="shared" si="67"/>
        <v>0</v>
      </c>
      <c r="L526" s="15">
        <f t="shared" si="67"/>
        <v>0</v>
      </c>
      <c r="M526" s="15">
        <f t="shared" si="67"/>
        <v>0</v>
      </c>
      <c r="N526" s="14">
        <f t="shared" si="60"/>
        <v>249366.69621615051</v>
      </c>
      <c r="O526" s="11">
        <f t="shared" si="61"/>
        <v>49351.934513580491</v>
      </c>
    </row>
    <row r="527" spans="7:15" x14ac:dyDescent="0.2">
      <c r="G527" s="13">
        <f>VLOOKUP(13,HistData,2)</f>
        <v>49.651501120239637</v>
      </c>
      <c r="H527" s="15">
        <f t="shared" si="66"/>
        <v>5.6515011202396366</v>
      </c>
      <c r="I527" s="15">
        <f t="shared" si="66"/>
        <v>1.6515011202396366</v>
      </c>
      <c r="J527" s="15">
        <f t="shared" si="66"/>
        <v>0</v>
      </c>
      <c r="K527" s="15">
        <f t="shared" si="67"/>
        <v>0</v>
      </c>
      <c r="L527" s="15">
        <f t="shared" si="67"/>
        <v>0</v>
      </c>
      <c r="M527" s="15">
        <f t="shared" si="67"/>
        <v>0</v>
      </c>
      <c r="N527" s="14">
        <f t="shared" si="60"/>
        <v>248257.50560119818</v>
      </c>
      <c r="O527" s="11">
        <f t="shared" si="61"/>
        <v>48242.743898628163</v>
      </c>
    </row>
    <row r="528" spans="7:15" x14ac:dyDescent="0.2">
      <c r="G528" s="13">
        <f>VLOOKUP(27,HistData,2)</f>
        <v>49.920535723504365</v>
      </c>
      <c r="H528" s="15">
        <f t="shared" si="66"/>
        <v>5.920535723504365</v>
      </c>
      <c r="I528" s="15">
        <f t="shared" si="66"/>
        <v>1.920535723504365</v>
      </c>
      <c r="J528" s="15">
        <f t="shared" si="66"/>
        <v>0</v>
      </c>
      <c r="K528" s="15">
        <f t="shared" si="67"/>
        <v>0</v>
      </c>
      <c r="L528" s="15">
        <f t="shared" si="67"/>
        <v>0</v>
      </c>
      <c r="M528" s="15">
        <f t="shared" si="67"/>
        <v>0</v>
      </c>
      <c r="N528" s="14">
        <f t="shared" si="60"/>
        <v>249602.67861752183</v>
      </c>
      <c r="O528" s="11">
        <f t="shared" si="61"/>
        <v>49587.916914951813</v>
      </c>
    </row>
    <row r="529" spans="7:15" x14ac:dyDescent="0.2">
      <c r="G529" s="13">
        <f>VLOOKUP(41,HistData,2)</f>
        <v>49.728147140611256</v>
      </c>
      <c r="H529" s="15">
        <f t="shared" si="66"/>
        <v>5.7281471406112558</v>
      </c>
      <c r="I529" s="15">
        <f t="shared" si="66"/>
        <v>1.7281471406112558</v>
      </c>
      <c r="J529" s="15">
        <f t="shared" si="66"/>
        <v>0</v>
      </c>
      <c r="K529" s="15">
        <f t="shared" si="67"/>
        <v>0</v>
      </c>
      <c r="L529" s="15">
        <f t="shared" si="67"/>
        <v>0</v>
      </c>
      <c r="M529" s="15">
        <f t="shared" si="67"/>
        <v>0</v>
      </c>
      <c r="N529" s="14">
        <f t="shared" si="60"/>
        <v>248640.73570305627</v>
      </c>
      <c r="O529" s="11">
        <f t="shared" si="61"/>
        <v>48625.974000486254</v>
      </c>
    </row>
    <row r="530" spans="7:15" x14ac:dyDescent="0.2">
      <c r="G530" s="13">
        <f>VLOOKUP(17,HistData,2)</f>
        <v>49.873339243230099</v>
      </c>
      <c r="H530" s="15">
        <f t="shared" si="66"/>
        <v>5.8733392432300988</v>
      </c>
      <c r="I530" s="15">
        <f t="shared" si="66"/>
        <v>1.8733392432300988</v>
      </c>
      <c r="J530" s="15">
        <f t="shared" si="66"/>
        <v>0</v>
      </c>
      <c r="K530" s="15">
        <f t="shared" si="67"/>
        <v>0</v>
      </c>
      <c r="L530" s="15">
        <f t="shared" si="67"/>
        <v>0</v>
      </c>
      <c r="M530" s="15">
        <f t="shared" si="67"/>
        <v>0</v>
      </c>
      <c r="N530" s="14">
        <f t="shared" si="60"/>
        <v>249366.69621615051</v>
      </c>
      <c r="O530" s="11">
        <f t="shared" si="61"/>
        <v>49351.934513580491</v>
      </c>
    </row>
    <row r="531" spans="7:15" x14ac:dyDescent="0.2">
      <c r="G531" s="13">
        <f>VLOOKUP(57,HistData,2)</f>
        <v>50.812751561091723</v>
      </c>
      <c r="H531" s="15">
        <f t="shared" si="66"/>
        <v>6.8127515610917229</v>
      </c>
      <c r="I531" s="15">
        <f t="shared" si="66"/>
        <v>2.8127515610917229</v>
      </c>
      <c r="J531" s="15">
        <f t="shared" si="66"/>
        <v>0</v>
      </c>
      <c r="K531" s="15">
        <f t="shared" si="67"/>
        <v>0</v>
      </c>
      <c r="L531" s="15">
        <f t="shared" si="67"/>
        <v>0</v>
      </c>
      <c r="M531" s="15">
        <f t="shared" si="67"/>
        <v>0</v>
      </c>
      <c r="N531" s="14">
        <f t="shared" si="60"/>
        <v>254063.75780545862</v>
      </c>
      <c r="O531" s="11">
        <f t="shared" si="61"/>
        <v>54048.996102888603</v>
      </c>
    </row>
    <row r="532" spans="7:15" x14ac:dyDescent="0.2">
      <c r="G532" s="13">
        <f>VLOOKUP(11,HistData,2)</f>
        <v>49.892655929271449</v>
      </c>
      <c r="H532" s="15">
        <f t="shared" si="66"/>
        <v>5.8926559292714487</v>
      </c>
      <c r="I532" s="15">
        <f t="shared" si="66"/>
        <v>1.8926559292714487</v>
      </c>
      <c r="J532" s="15">
        <f t="shared" si="66"/>
        <v>0</v>
      </c>
      <c r="K532" s="15">
        <f t="shared" si="67"/>
        <v>0</v>
      </c>
      <c r="L532" s="15">
        <f t="shared" si="67"/>
        <v>0</v>
      </c>
      <c r="M532" s="15">
        <f t="shared" si="67"/>
        <v>0</v>
      </c>
      <c r="N532" s="14">
        <f t="shared" ref="N532:N595" si="68">SUMPRODUCT(H532:J532,CallDV)+SUMPRODUCT(K532:M532,PutDV)+Shares*FinStock</f>
        <v>249463.27964635723</v>
      </c>
      <c r="O532" s="11">
        <f t="shared" ref="O532:O595" si="69">N532-TotCost</f>
        <v>49448.517943787214</v>
      </c>
    </row>
    <row r="533" spans="7:15" x14ac:dyDescent="0.2">
      <c r="G533" s="13">
        <f>VLOOKUP(39,HistData,2)</f>
        <v>49.828497117176376</v>
      </c>
      <c r="H533" s="15">
        <f t="shared" si="66"/>
        <v>5.8284971171763758</v>
      </c>
      <c r="I533" s="15">
        <f t="shared" si="66"/>
        <v>1.8284971171763758</v>
      </c>
      <c r="J533" s="15">
        <f t="shared" si="66"/>
        <v>0</v>
      </c>
      <c r="K533" s="15">
        <f t="shared" si="67"/>
        <v>0</v>
      </c>
      <c r="L533" s="15">
        <f t="shared" si="67"/>
        <v>0</v>
      </c>
      <c r="M533" s="15">
        <f t="shared" si="67"/>
        <v>0</v>
      </c>
      <c r="N533" s="14">
        <f t="shared" si="68"/>
        <v>249142.48558588189</v>
      </c>
      <c r="O533" s="11">
        <f t="shared" si="69"/>
        <v>49127.723883311875</v>
      </c>
    </row>
    <row r="534" spans="7:15" x14ac:dyDescent="0.2">
      <c r="G534" s="13">
        <f>VLOOKUP(3,HistData,2)</f>
        <v>49.86843352977931</v>
      </c>
      <c r="H534" s="15">
        <f t="shared" si="66"/>
        <v>5.8684335297793098</v>
      </c>
      <c r="I534" s="15">
        <f t="shared" si="66"/>
        <v>1.8684335297793098</v>
      </c>
      <c r="J534" s="15">
        <f t="shared" si="66"/>
        <v>0</v>
      </c>
      <c r="K534" s="15">
        <f t="shared" si="67"/>
        <v>0</v>
      </c>
      <c r="L534" s="15">
        <f t="shared" si="67"/>
        <v>0</v>
      </c>
      <c r="M534" s="15">
        <f t="shared" si="67"/>
        <v>0</v>
      </c>
      <c r="N534" s="14">
        <f t="shared" si="68"/>
        <v>249342.16764889655</v>
      </c>
      <c r="O534" s="11">
        <f t="shared" si="69"/>
        <v>49327.405946326529</v>
      </c>
    </row>
    <row r="535" spans="7:15" x14ac:dyDescent="0.2">
      <c r="G535" s="13">
        <f>VLOOKUP(52,HistData,2)</f>
        <v>50.546039390546298</v>
      </c>
      <c r="H535" s="15">
        <f t="shared" si="66"/>
        <v>6.5460393905462979</v>
      </c>
      <c r="I535" s="15">
        <f t="shared" si="66"/>
        <v>2.5460393905462979</v>
      </c>
      <c r="J535" s="15">
        <f t="shared" si="66"/>
        <v>0</v>
      </c>
      <c r="K535" s="15">
        <f t="shared" si="67"/>
        <v>0</v>
      </c>
      <c r="L535" s="15">
        <f t="shared" si="67"/>
        <v>0</v>
      </c>
      <c r="M535" s="15">
        <f t="shared" si="67"/>
        <v>0</v>
      </c>
      <c r="N535" s="14">
        <f t="shared" si="68"/>
        <v>252730.19695273149</v>
      </c>
      <c r="O535" s="11">
        <f t="shared" si="69"/>
        <v>52715.435250161478</v>
      </c>
    </row>
    <row r="536" spans="7:15" x14ac:dyDescent="0.2">
      <c r="G536" s="13">
        <f>VLOOKUP(4,HistData,2)</f>
        <v>49.842601153200661</v>
      </c>
      <c r="H536" s="15">
        <f t="shared" si="66"/>
        <v>5.8426011532006612</v>
      </c>
      <c r="I536" s="15">
        <f t="shared" si="66"/>
        <v>1.8426011532006612</v>
      </c>
      <c r="J536" s="15">
        <f t="shared" si="66"/>
        <v>0</v>
      </c>
      <c r="K536" s="15">
        <f t="shared" si="67"/>
        <v>0</v>
      </c>
      <c r="L536" s="15">
        <f t="shared" si="67"/>
        <v>0</v>
      </c>
      <c r="M536" s="15">
        <f t="shared" si="67"/>
        <v>0</v>
      </c>
      <c r="N536" s="14">
        <f t="shared" si="68"/>
        <v>249213.00576600331</v>
      </c>
      <c r="O536" s="11">
        <f t="shared" si="69"/>
        <v>49198.244063433289</v>
      </c>
    </row>
    <row r="537" spans="7:15" x14ac:dyDescent="0.2">
      <c r="G537" s="13">
        <f>VLOOKUP(29,HistData,2)</f>
        <v>49.473923874463672</v>
      </c>
      <c r="H537" s="15">
        <f t="shared" si="66"/>
        <v>5.4739238744636722</v>
      </c>
      <c r="I537" s="15">
        <f t="shared" si="66"/>
        <v>1.4739238744636722</v>
      </c>
      <c r="J537" s="15">
        <f t="shared" si="66"/>
        <v>0</v>
      </c>
      <c r="K537" s="15">
        <f t="shared" si="67"/>
        <v>0</v>
      </c>
      <c r="L537" s="15">
        <f t="shared" si="67"/>
        <v>0</v>
      </c>
      <c r="M537" s="15">
        <f t="shared" si="67"/>
        <v>0</v>
      </c>
      <c r="N537" s="14">
        <f t="shared" si="68"/>
        <v>247369.61937231835</v>
      </c>
      <c r="O537" s="11">
        <f t="shared" si="69"/>
        <v>47354.857669748337</v>
      </c>
    </row>
    <row r="538" spans="7:15" x14ac:dyDescent="0.2">
      <c r="G538" s="13">
        <f>VLOOKUP(28,HistData,2)</f>
        <v>49.817453286228378</v>
      </c>
      <c r="H538" s="15">
        <f t="shared" si="66"/>
        <v>5.8174532862283783</v>
      </c>
      <c r="I538" s="15">
        <f t="shared" si="66"/>
        <v>1.8174532862283783</v>
      </c>
      <c r="J538" s="15">
        <f t="shared" si="66"/>
        <v>0</v>
      </c>
      <c r="K538" s="15">
        <f t="shared" si="67"/>
        <v>0</v>
      </c>
      <c r="L538" s="15">
        <f t="shared" si="67"/>
        <v>0</v>
      </c>
      <c r="M538" s="15">
        <f t="shared" si="67"/>
        <v>0</v>
      </c>
      <c r="N538" s="14">
        <f t="shared" si="68"/>
        <v>249087.26643114188</v>
      </c>
      <c r="O538" s="11">
        <f t="shared" si="69"/>
        <v>49072.504728571861</v>
      </c>
    </row>
    <row r="539" spans="7:15" x14ac:dyDescent="0.2">
      <c r="G539" s="13">
        <f>VLOOKUP(7,HistData,2)</f>
        <v>49.65860350648444</v>
      </c>
      <c r="H539" s="15">
        <f t="shared" si="66"/>
        <v>5.6586035064844395</v>
      </c>
      <c r="I539" s="15">
        <f t="shared" si="66"/>
        <v>1.6586035064844395</v>
      </c>
      <c r="J539" s="15">
        <f t="shared" si="66"/>
        <v>0</v>
      </c>
      <c r="K539" s="15">
        <f t="shared" si="67"/>
        <v>0</v>
      </c>
      <c r="L539" s="15">
        <f t="shared" si="67"/>
        <v>0</v>
      </c>
      <c r="M539" s="15">
        <f t="shared" si="67"/>
        <v>0</v>
      </c>
      <c r="N539" s="14">
        <f t="shared" si="68"/>
        <v>248293.01753242221</v>
      </c>
      <c r="O539" s="11">
        <f t="shared" si="69"/>
        <v>48278.255829852191</v>
      </c>
    </row>
    <row r="540" spans="7:15" x14ac:dyDescent="0.2">
      <c r="G540" s="13">
        <f>VLOOKUP(6,HistData,2)</f>
        <v>49.742891687303775</v>
      </c>
      <c r="H540" s="15">
        <f t="shared" ref="H540:J559" si="70">MAX(FinStock-H$15, 0)</f>
        <v>5.742891687303775</v>
      </c>
      <c r="I540" s="15">
        <f t="shared" si="70"/>
        <v>1.742891687303775</v>
      </c>
      <c r="J540" s="15">
        <f t="shared" si="70"/>
        <v>0</v>
      </c>
      <c r="K540" s="15">
        <f t="shared" ref="K540:M559" si="71">MAX(K$15 - FinStock,0)</f>
        <v>0</v>
      </c>
      <c r="L540" s="15">
        <f t="shared" si="71"/>
        <v>0</v>
      </c>
      <c r="M540" s="15">
        <f t="shared" si="71"/>
        <v>0</v>
      </c>
      <c r="N540" s="14">
        <f t="shared" si="68"/>
        <v>248714.45843651888</v>
      </c>
      <c r="O540" s="11">
        <f t="shared" si="69"/>
        <v>48699.696733948862</v>
      </c>
    </row>
    <row r="541" spans="7:15" x14ac:dyDescent="0.2">
      <c r="G541" s="13">
        <f>VLOOKUP(22,HistData,2)</f>
        <v>49.763288656237144</v>
      </c>
      <c r="H541" s="15">
        <f t="shared" si="70"/>
        <v>5.7632886562371439</v>
      </c>
      <c r="I541" s="15">
        <f t="shared" si="70"/>
        <v>1.7632886562371439</v>
      </c>
      <c r="J541" s="15">
        <f t="shared" si="70"/>
        <v>0</v>
      </c>
      <c r="K541" s="15">
        <f t="shared" si="71"/>
        <v>0</v>
      </c>
      <c r="L541" s="15">
        <f t="shared" si="71"/>
        <v>0</v>
      </c>
      <c r="M541" s="15">
        <f t="shared" si="71"/>
        <v>0</v>
      </c>
      <c r="N541" s="14">
        <f t="shared" si="68"/>
        <v>248816.44328118573</v>
      </c>
      <c r="O541" s="11">
        <f t="shared" si="69"/>
        <v>48801.681578615709</v>
      </c>
    </row>
    <row r="542" spans="7:15" x14ac:dyDescent="0.2">
      <c r="G542" s="13">
        <f>VLOOKUP(4,HistData,2)</f>
        <v>49.842601153200661</v>
      </c>
      <c r="H542" s="15">
        <f t="shared" si="70"/>
        <v>5.8426011532006612</v>
      </c>
      <c r="I542" s="15">
        <f t="shared" si="70"/>
        <v>1.8426011532006612</v>
      </c>
      <c r="J542" s="15">
        <f t="shared" si="70"/>
        <v>0</v>
      </c>
      <c r="K542" s="15">
        <f t="shared" si="71"/>
        <v>0</v>
      </c>
      <c r="L542" s="15">
        <f t="shared" si="71"/>
        <v>0</v>
      </c>
      <c r="M542" s="15">
        <f t="shared" si="71"/>
        <v>0</v>
      </c>
      <c r="N542" s="14">
        <f t="shared" si="68"/>
        <v>249213.00576600331</v>
      </c>
      <c r="O542" s="11">
        <f t="shared" si="69"/>
        <v>49198.244063433289</v>
      </c>
    </row>
    <row r="543" spans="7:15" x14ac:dyDescent="0.2">
      <c r="G543" s="13">
        <f>VLOOKUP(57,HistData,2)</f>
        <v>50.812751561091723</v>
      </c>
      <c r="H543" s="15">
        <f t="shared" si="70"/>
        <v>6.8127515610917229</v>
      </c>
      <c r="I543" s="15">
        <f t="shared" si="70"/>
        <v>2.8127515610917229</v>
      </c>
      <c r="J543" s="15">
        <f t="shared" si="70"/>
        <v>0</v>
      </c>
      <c r="K543" s="15">
        <f t="shared" si="71"/>
        <v>0</v>
      </c>
      <c r="L543" s="15">
        <f t="shared" si="71"/>
        <v>0</v>
      </c>
      <c r="M543" s="15">
        <f t="shared" si="71"/>
        <v>0</v>
      </c>
      <c r="N543" s="14">
        <f t="shared" si="68"/>
        <v>254063.75780545862</v>
      </c>
      <c r="O543" s="11">
        <f t="shared" si="69"/>
        <v>54048.996102888603</v>
      </c>
    </row>
    <row r="544" spans="7:15" x14ac:dyDescent="0.2">
      <c r="G544" s="13">
        <f>VLOOKUP(59,HistData,2)</f>
        <v>50.883833692986435</v>
      </c>
      <c r="H544" s="15">
        <f t="shared" si="70"/>
        <v>6.8838336929864354</v>
      </c>
      <c r="I544" s="15">
        <f t="shared" si="70"/>
        <v>2.8838336929864354</v>
      </c>
      <c r="J544" s="15">
        <f t="shared" si="70"/>
        <v>0</v>
      </c>
      <c r="K544" s="15">
        <f t="shared" si="71"/>
        <v>0</v>
      </c>
      <c r="L544" s="15">
        <f t="shared" si="71"/>
        <v>0</v>
      </c>
      <c r="M544" s="15">
        <f t="shared" si="71"/>
        <v>0</v>
      </c>
      <c r="N544" s="14">
        <f t="shared" si="68"/>
        <v>254419.16846493218</v>
      </c>
      <c r="O544" s="11">
        <f t="shared" si="69"/>
        <v>54404.406762362167</v>
      </c>
    </row>
    <row r="545" spans="7:15" x14ac:dyDescent="0.2">
      <c r="G545" s="13">
        <f>VLOOKUP(34,HistData,2)</f>
        <v>49.680187359582725</v>
      </c>
      <c r="H545" s="15">
        <f t="shared" si="70"/>
        <v>5.6801873595827246</v>
      </c>
      <c r="I545" s="15">
        <f t="shared" si="70"/>
        <v>1.6801873595827246</v>
      </c>
      <c r="J545" s="15">
        <f t="shared" si="70"/>
        <v>0</v>
      </c>
      <c r="K545" s="15">
        <f t="shared" si="71"/>
        <v>0</v>
      </c>
      <c r="L545" s="15">
        <f t="shared" si="71"/>
        <v>0</v>
      </c>
      <c r="M545" s="15">
        <f t="shared" si="71"/>
        <v>0</v>
      </c>
      <c r="N545" s="14">
        <f t="shared" si="68"/>
        <v>248400.93679791363</v>
      </c>
      <c r="O545" s="11">
        <f t="shared" si="69"/>
        <v>48386.175095343613</v>
      </c>
    </row>
    <row r="546" spans="7:15" x14ac:dyDescent="0.2">
      <c r="G546" s="13">
        <f>VLOOKUP(1,HistData,2)</f>
        <v>49.916840350145897</v>
      </c>
      <c r="H546" s="15">
        <f t="shared" si="70"/>
        <v>5.9168403501458968</v>
      </c>
      <c r="I546" s="15">
        <f t="shared" si="70"/>
        <v>1.9168403501458968</v>
      </c>
      <c r="J546" s="15">
        <f t="shared" si="70"/>
        <v>0</v>
      </c>
      <c r="K546" s="15">
        <f t="shared" si="71"/>
        <v>0</v>
      </c>
      <c r="L546" s="15">
        <f t="shared" si="71"/>
        <v>0</v>
      </c>
      <c r="M546" s="15">
        <f t="shared" si="71"/>
        <v>0</v>
      </c>
      <c r="N546" s="14">
        <f t="shared" si="68"/>
        <v>249584.20175072949</v>
      </c>
      <c r="O546" s="11">
        <f t="shared" si="69"/>
        <v>49569.440048159478</v>
      </c>
    </row>
    <row r="547" spans="7:15" x14ac:dyDescent="0.2">
      <c r="G547" s="13">
        <f>VLOOKUP(37,HistData,2)</f>
        <v>49.759326719946507</v>
      </c>
      <c r="H547" s="15">
        <f t="shared" si="70"/>
        <v>5.7593267199465075</v>
      </c>
      <c r="I547" s="15">
        <f t="shared" si="70"/>
        <v>1.7593267199465075</v>
      </c>
      <c r="J547" s="15">
        <f t="shared" si="70"/>
        <v>0</v>
      </c>
      <c r="K547" s="15">
        <f t="shared" si="71"/>
        <v>0</v>
      </c>
      <c r="L547" s="15">
        <f t="shared" si="71"/>
        <v>0</v>
      </c>
      <c r="M547" s="15">
        <f t="shared" si="71"/>
        <v>0</v>
      </c>
      <c r="N547" s="14">
        <f t="shared" si="68"/>
        <v>248796.63359973254</v>
      </c>
      <c r="O547" s="11">
        <f t="shared" si="69"/>
        <v>48781.87189716252</v>
      </c>
    </row>
    <row r="548" spans="7:15" x14ac:dyDescent="0.2">
      <c r="G548" s="13">
        <f>VLOOKUP(45,HistData,2)</f>
        <v>50.178510279496848</v>
      </c>
      <c r="H548" s="15">
        <f t="shared" si="70"/>
        <v>6.1785102794968481</v>
      </c>
      <c r="I548" s="15">
        <f t="shared" si="70"/>
        <v>2.1785102794968481</v>
      </c>
      <c r="J548" s="15">
        <f t="shared" si="70"/>
        <v>0</v>
      </c>
      <c r="K548" s="15">
        <f t="shared" si="71"/>
        <v>0</v>
      </c>
      <c r="L548" s="15">
        <f t="shared" si="71"/>
        <v>0</v>
      </c>
      <c r="M548" s="15">
        <f t="shared" si="71"/>
        <v>0</v>
      </c>
      <c r="N548" s="14">
        <f t="shared" si="68"/>
        <v>250892.55139748423</v>
      </c>
      <c r="O548" s="11">
        <f t="shared" si="69"/>
        <v>50877.789694914216</v>
      </c>
    </row>
    <row r="549" spans="7:15" x14ac:dyDescent="0.2">
      <c r="G549" s="13">
        <f>VLOOKUP(23,HistData,2)</f>
        <v>49.905222000624477</v>
      </c>
      <c r="H549" s="15">
        <f t="shared" si="70"/>
        <v>5.9052220006244767</v>
      </c>
      <c r="I549" s="15">
        <f t="shared" si="70"/>
        <v>1.9052220006244767</v>
      </c>
      <c r="J549" s="15">
        <f t="shared" si="70"/>
        <v>0</v>
      </c>
      <c r="K549" s="15">
        <f t="shared" si="71"/>
        <v>0</v>
      </c>
      <c r="L549" s="15">
        <f t="shared" si="71"/>
        <v>0</v>
      </c>
      <c r="M549" s="15">
        <f t="shared" si="71"/>
        <v>0</v>
      </c>
      <c r="N549" s="14">
        <f t="shared" si="68"/>
        <v>249526.11000312239</v>
      </c>
      <c r="O549" s="11">
        <f t="shared" si="69"/>
        <v>49511.348300552374</v>
      </c>
    </row>
    <row r="550" spans="7:15" x14ac:dyDescent="0.2">
      <c r="G550" s="13">
        <f>VLOOKUP(34,HistData,2)</f>
        <v>49.680187359582725</v>
      </c>
      <c r="H550" s="15">
        <f t="shared" si="70"/>
        <v>5.6801873595827246</v>
      </c>
      <c r="I550" s="15">
        <f t="shared" si="70"/>
        <v>1.6801873595827246</v>
      </c>
      <c r="J550" s="15">
        <f t="shared" si="70"/>
        <v>0</v>
      </c>
      <c r="K550" s="15">
        <f t="shared" si="71"/>
        <v>0</v>
      </c>
      <c r="L550" s="15">
        <f t="shared" si="71"/>
        <v>0</v>
      </c>
      <c r="M550" s="15">
        <f t="shared" si="71"/>
        <v>0</v>
      </c>
      <c r="N550" s="14">
        <f t="shared" si="68"/>
        <v>248400.93679791363</v>
      </c>
      <c r="O550" s="11">
        <f t="shared" si="69"/>
        <v>48386.175095343613</v>
      </c>
    </row>
    <row r="551" spans="7:15" x14ac:dyDescent="0.2">
      <c r="G551" s="13">
        <f>VLOOKUP(10,HistData,2)</f>
        <v>49.756247877678717</v>
      </c>
      <c r="H551" s="15">
        <f t="shared" si="70"/>
        <v>5.7562478776787174</v>
      </c>
      <c r="I551" s="15">
        <f t="shared" si="70"/>
        <v>1.7562478776787174</v>
      </c>
      <c r="J551" s="15">
        <f t="shared" si="70"/>
        <v>0</v>
      </c>
      <c r="K551" s="15">
        <f t="shared" si="71"/>
        <v>0</v>
      </c>
      <c r="L551" s="15">
        <f t="shared" si="71"/>
        <v>0</v>
      </c>
      <c r="M551" s="15">
        <f t="shared" si="71"/>
        <v>0</v>
      </c>
      <c r="N551" s="14">
        <f t="shared" si="68"/>
        <v>248781.23938839359</v>
      </c>
      <c r="O551" s="11">
        <f t="shared" si="69"/>
        <v>48766.477685823571</v>
      </c>
    </row>
    <row r="552" spans="7:15" x14ac:dyDescent="0.2">
      <c r="G552" s="13">
        <f>VLOOKUP(40,HistData,2)</f>
        <v>49.82087197881701</v>
      </c>
      <c r="H552" s="15">
        <f t="shared" si="70"/>
        <v>5.82087197881701</v>
      </c>
      <c r="I552" s="15">
        <f t="shared" si="70"/>
        <v>1.82087197881701</v>
      </c>
      <c r="J552" s="15">
        <f t="shared" si="70"/>
        <v>0</v>
      </c>
      <c r="K552" s="15">
        <f t="shared" si="71"/>
        <v>0</v>
      </c>
      <c r="L552" s="15">
        <f t="shared" si="71"/>
        <v>0</v>
      </c>
      <c r="M552" s="15">
        <f t="shared" si="71"/>
        <v>0</v>
      </c>
      <c r="N552" s="14">
        <f t="shared" si="68"/>
        <v>249104.35989408506</v>
      </c>
      <c r="O552" s="11">
        <f t="shared" si="69"/>
        <v>49089.598191515048</v>
      </c>
    </row>
    <row r="553" spans="7:15" x14ac:dyDescent="0.2">
      <c r="G553" s="13">
        <f>VLOOKUP(13,HistData,2)</f>
        <v>49.651501120239637</v>
      </c>
      <c r="H553" s="15">
        <f t="shared" si="70"/>
        <v>5.6515011202396366</v>
      </c>
      <c r="I553" s="15">
        <f t="shared" si="70"/>
        <v>1.6515011202396366</v>
      </c>
      <c r="J553" s="15">
        <f t="shared" si="70"/>
        <v>0</v>
      </c>
      <c r="K553" s="15">
        <f t="shared" si="71"/>
        <v>0</v>
      </c>
      <c r="L553" s="15">
        <f t="shared" si="71"/>
        <v>0</v>
      </c>
      <c r="M553" s="15">
        <f t="shared" si="71"/>
        <v>0</v>
      </c>
      <c r="N553" s="14">
        <f t="shared" si="68"/>
        <v>248257.50560119818</v>
      </c>
      <c r="O553" s="11">
        <f t="shared" si="69"/>
        <v>48242.743898628163</v>
      </c>
    </row>
    <row r="554" spans="7:15" x14ac:dyDescent="0.2">
      <c r="G554" s="13">
        <f>VLOOKUP(36,HistData,2)</f>
        <v>49.680664559359165</v>
      </c>
      <c r="H554" s="15">
        <f t="shared" si="70"/>
        <v>5.6806645593591654</v>
      </c>
      <c r="I554" s="15">
        <f t="shared" si="70"/>
        <v>1.6806645593591654</v>
      </c>
      <c r="J554" s="15">
        <f t="shared" si="70"/>
        <v>0</v>
      </c>
      <c r="K554" s="15">
        <f t="shared" si="71"/>
        <v>0</v>
      </c>
      <c r="L554" s="15">
        <f t="shared" si="71"/>
        <v>0</v>
      </c>
      <c r="M554" s="15">
        <f t="shared" si="71"/>
        <v>0</v>
      </c>
      <c r="N554" s="14">
        <f t="shared" si="68"/>
        <v>248403.32279679584</v>
      </c>
      <c r="O554" s="11">
        <f t="shared" si="69"/>
        <v>48388.561094225821</v>
      </c>
    </row>
    <row r="555" spans="7:15" x14ac:dyDescent="0.2">
      <c r="G555" s="13">
        <f>VLOOKUP(51,HistData,2)</f>
        <v>50.605071791789086</v>
      </c>
      <c r="H555" s="15">
        <f t="shared" si="70"/>
        <v>6.6050717917890864</v>
      </c>
      <c r="I555" s="15">
        <f t="shared" si="70"/>
        <v>2.6050717917890864</v>
      </c>
      <c r="J555" s="15">
        <f t="shared" si="70"/>
        <v>0</v>
      </c>
      <c r="K555" s="15">
        <f t="shared" si="71"/>
        <v>0</v>
      </c>
      <c r="L555" s="15">
        <f t="shared" si="71"/>
        <v>0</v>
      </c>
      <c r="M555" s="15">
        <f t="shared" si="71"/>
        <v>0</v>
      </c>
      <c r="N555" s="14">
        <f t="shared" si="68"/>
        <v>253025.35895894544</v>
      </c>
      <c r="O555" s="11">
        <f t="shared" si="69"/>
        <v>53010.597256375419</v>
      </c>
    </row>
    <row r="556" spans="7:15" x14ac:dyDescent="0.2">
      <c r="G556" s="13">
        <f>VLOOKUP(33,HistData,2)</f>
        <v>49.696501102020065</v>
      </c>
      <c r="H556" s="15">
        <f t="shared" si="70"/>
        <v>5.6965011020200649</v>
      </c>
      <c r="I556" s="15">
        <f t="shared" si="70"/>
        <v>1.6965011020200649</v>
      </c>
      <c r="J556" s="15">
        <f t="shared" si="70"/>
        <v>0</v>
      </c>
      <c r="K556" s="15">
        <f t="shared" si="71"/>
        <v>0</v>
      </c>
      <c r="L556" s="15">
        <f t="shared" si="71"/>
        <v>0</v>
      </c>
      <c r="M556" s="15">
        <f t="shared" si="71"/>
        <v>0</v>
      </c>
      <c r="N556" s="14">
        <f t="shared" si="68"/>
        <v>248482.50551010034</v>
      </c>
      <c r="O556" s="11">
        <f t="shared" si="69"/>
        <v>48467.743807530322</v>
      </c>
    </row>
    <row r="557" spans="7:15" x14ac:dyDescent="0.2">
      <c r="G557" s="13">
        <f>VLOOKUP(58,HistData,2)</f>
        <v>50.90136694570711</v>
      </c>
      <c r="H557" s="15">
        <f t="shared" si="70"/>
        <v>6.9013669457071103</v>
      </c>
      <c r="I557" s="15">
        <f t="shared" si="70"/>
        <v>2.9013669457071103</v>
      </c>
      <c r="J557" s="15">
        <f t="shared" si="70"/>
        <v>0</v>
      </c>
      <c r="K557" s="15">
        <f t="shared" si="71"/>
        <v>0</v>
      </c>
      <c r="L557" s="15">
        <f t="shared" si="71"/>
        <v>0</v>
      </c>
      <c r="M557" s="15">
        <f t="shared" si="71"/>
        <v>0</v>
      </c>
      <c r="N557" s="14">
        <f t="shared" si="68"/>
        <v>254506.83472853556</v>
      </c>
      <c r="O557" s="11">
        <f t="shared" si="69"/>
        <v>54492.073025965539</v>
      </c>
    </row>
    <row r="558" spans="7:15" x14ac:dyDescent="0.2">
      <c r="G558" s="13">
        <f>VLOOKUP(23,HistData,2)</f>
        <v>49.905222000624477</v>
      </c>
      <c r="H558" s="15">
        <f t="shared" si="70"/>
        <v>5.9052220006244767</v>
      </c>
      <c r="I558" s="15">
        <f t="shared" si="70"/>
        <v>1.9052220006244767</v>
      </c>
      <c r="J558" s="15">
        <f t="shared" si="70"/>
        <v>0</v>
      </c>
      <c r="K558" s="15">
        <f t="shared" si="71"/>
        <v>0</v>
      </c>
      <c r="L558" s="15">
        <f t="shared" si="71"/>
        <v>0</v>
      </c>
      <c r="M558" s="15">
        <f t="shared" si="71"/>
        <v>0</v>
      </c>
      <c r="N558" s="14">
        <f t="shared" si="68"/>
        <v>249526.11000312239</v>
      </c>
      <c r="O558" s="11">
        <f t="shared" si="69"/>
        <v>49511.348300552374</v>
      </c>
    </row>
    <row r="559" spans="7:15" x14ac:dyDescent="0.2">
      <c r="G559" s="13">
        <f>VLOOKUP(37,HistData,2)</f>
        <v>49.759326719946507</v>
      </c>
      <c r="H559" s="15">
        <f t="shared" si="70"/>
        <v>5.7593267199465075</v>
      </c>
      <c r="I559" s="15">
        <f t="shared" si="70"/>
        <v>1.7593267199465075</v>
      </c>
      <c r="J559" s="15">
        <f t="shared" si="70"/>
        <v>0</v>
      </c>
      <c r="K559" s="15">
        <f t="shared" si="71"/>
        <v>0</v>
      </c>
      <c r="L559" s="15">
        <f t="shared" si="71"/>
        <v>0</v>
      </c>
      <c r="M559" s="15">
        <f t="shared" si="71"/>
        <v>0</v>
      </c>
      <c r="N559" s="14">
        <f t="shared" si="68"/>
        <v>248796.63359973254</v>
      </c>
      <c r="O559" s="11">
        <f t="shared" si="69"/>
        <v>48781.87189716252</v>
      </c>
    </row>
    <row r="560" spans="7:15" x14ac:dyDescent="0.2">
      <c r="G560" s="13">
        <f>VLOOKUP(9,HistData,2)</f>
        <v>49.652034636062211</v>
      </c>
      <c r="H560" s="15">
        <f t="shared" ref="H560:J579" si="72">MAX(FinStock-H$15, 0)</f>
        <v>5.6520346360622113</v>
      </c>
      <c r="I560" s="15">
        <f t="shared" si="72"/>
        <v>1.6520346360622113</v>
      </c>
      <c r="J560" s="15">
        <f t="shared" si="72"/>
        <v>0</v>
      </c>
      <c r="K560" s="15">
        <f t="shared" ref="K560:M579" si="73">MAX(K$15 - FinStock,0)</f>
        <v>0</v>
      </c>
      <c r="L560" s="15">
        <f t="shared" si="73"/>
        <v>0</v>
      </c>
      <c r="M560" s="15">
        <f t="shared" si="73"/>
        <v>0</v>
      </c>
      <c r="N560" s="14">
        <f t="shared" si="68"/>
        <v>248260.17318031105</v>
      </c>
      <c r="O560" s="11">
        <f t="shared" si="69"/>
        <v>48245.411477741029</v>
      </c>
    </row>
    <row r="561" spans="7:15" x14ac:dyDescent="0.2">
      <c r="G561" s="13">
        <f>VLOOKUP(44,HistData,2)</f>
        <v>50.04162503359521</v>
      </c>
      <c r="H561" s="15">
        <f t="shared" si="72"/>
        <v>6.04162503359521</v>
      </c>
      <c r="I561" s="15">
        <f t="shared" si="72"/>
        <v>2.04162503359521</v>
      </c>
      <c r="J561" s="15">
        <f t="shared" si="72"/>
        <v>0</v>
      </c>
      <c r="K561" s="15">
        <f t="shared" si="73"/>
        <v>0</v>
      </c>
      <c r="L561" s="15">
        <f t="shared" si="73"/>
        <v>0</v>
      </c>
      <c r="M561" s="15">
        <f t="shared" si="73"/>
        <v>0</v>
      </c>
      <c r="N561" s="14">
        <f t="shared" si="68"/>
        <v>250208.12516797605</v>
      </c>
      <c r="O561" s="11">
        <f t="shared" si="69"/>
        <v>50193.36346540603</v>
      </c>
    </row>
    <row r="562" spans="7:15" x14ac:dyDescent="0.2">
      <c r="G562" s="13">
        <f>VLOOKUP(43,HistData,2)</f>
        <v>49.779909099925419</v>
      </c>
      <c r="H562" s="15">
        <f t="shared" si="72"/>
        <v>5.779909099925419</v>
      </c>
      <c r="I562" s="15">
        <f t="shared" si="72"/>
        <v>1.779909099925419</v>
      </c>
      <c r="J562" s="15">
        <f t="shared" si="72"/>
        <v>0</v>
      </c>
      <c r="K562" s="15">
        <f t="shared" si="73"/>
        <v>0</v>
      </c>
      <c r="L562" s="15">
        <f t="shared" si="73"/>
        <v>0</v>
      </c>
      <c r="M562" s="15">
        <f t="shared" si="73"/>
        <v>0</v>
      </c>
      <c r="N562" s="14">
        <f t="shared" si="68"/>
        <v>248899.5454996271</v>
      </c>
      <c r="O562" s="11">
        <f t="shared" si="69"/>
        <v>48884.783797057084</v>
      </c>
    </row>
    <row r="563" spans="7:15" x14ac:dyDescent="0.2">
      <c r="G563" s="13">
        <f>VLOOKUP(52,HistData,2)</f>
        <v>50.546039390546298</v>
      </c>
      <c r="H563" s="15">
        <f t="shared" si="72"/>
        <v>6.5460393905462979</v>
      </c>
      <c r="I563" s="15">
        <f t="shared" si="72"/>
        <v>2.5460393905462979</v>
      </c>
      <c r="J563" s="15">
        <f t="shared" si="72"/>
        <v>0</v>
      </c>
      <c r="K563" s="15">
        <f t="shared" si="73"/>
        <v>0</v>
      </c>
      <c r="L563" s="15">
        <f t="shared" si="73"/>
        <v>0</v>
      </c>
      <c r="M563" s="15">
        <f t="shared" si="73"/>
        <v>0</v>
      </c>
      <c r="N563" s="14">
        <f t="shared" si="68"/>
        <v>252730.19695273149</v>
      </c>
      <c r="O563" s="11">
        <f t="shared" si="69"/>
        <v>52715.435250161478</v>
      </c>
    </row>
    <row r="564" spans="7:15" x14ac:dyDescent="0.2">
      <c r="G564" s="13">
        <f>VLOOKUP(49,HistData,2)</f>
        <v>50.312611954459221</v>
      </c>
      <c r="H564" s="15">
        <f t="shared" si="72"/>
        <v>6.3126119544592214</v>
      </c>
      <c r="I564" s="15">
        <f t="shared" si="72"/>
        <v>2.3126119544592214</v>
      </c>
      <c r="J564" s="15">
        <f t="shared" si="72"/>
        <v>0</v>
      </c>
      <c r="K564" s="15">
        <f t="shared" si="73"/>
        <v>0</v>
      </c>
      <c r="L564" s="15">
        <f t="shared" si="73"/>
        <v>0</v>
      </c>
      <c r="M564" s="15">
        <f t="shared" si="73"/>
        <v>0</v>
      </c>
      <c r="N564" s="14">
        <f t="shared" si="68"/>
        <v>251563.05977229611</v>
      </c>
      <c r="O564" s="11">
        <f t="shared" si="69"/>
        <v>51548.298069726094</v>
      </c>
    </row>
    <row r="565" spans="7:15" x14ac:dyDescent="0.2">
      <c r="G565" s="13">
        <f>VLOOKUP(40,HistData,2)</f>
        <v>49.82087197881701</v>
      </c>
      <c r="H565" s="15">
        <f t="shared" si="72"/>
        <v>5.82087197881701</v>
      </c>
      <c r="I565" s="15">
        <f t="shared" si="72"/>
        <v>1.82087197881701</v>
      </c>
      <c r="J565" s="15">
        <f t="shared" si="72"/>
        <v>0</v>
      </c>
      <c r="K565" s="15">
        <f t="shared" si="73"/>
        <v>0</v>
      </c>
      <c r="L565" s="15">
        <f t="shared" si="73"/>
        <v>0</v>
      </c>
      <c r="M565" s="15">
        <f t="shared" si="73"/>
        <v>0</v>
      </c>
      <c r="N565" s="14">
        <f t="shared" si="68"/>
        <v>249104.35989408506</v>
      </c>
      <c r="O565" s="11">
        <f t="shared" si="69"/>
        <v>49089.598191515048</v>
      </c>
    </row>
    <row r="566" spans="7:15" x14ac:dyDescent="0.2">
      <c r="G566" s="13">
        <f>VLOOKUP(17,HistData,2)</f>
        <v>49.873339243230099</v>
      </c>
      <c r="H566" s="15">
        <f t="shared" si="72"/>
        <v>5.8733392432300988</v>
      </c>
      <c r="I566" s="15">
        <f t="shared" si="72"/>
        <v>1.8733392432300988</v>
      </c>
      <c r="J566" s="15">
        <f t="shared" si="72"/>
        <v>0</v>
      </c>
      <c r="K566" s="15">
        <f t="shared" si="73"/>
        <v>0</v>
      </c>
      <c r="L566" s="15">
        <f t="shared" si="73"/>
        <v>0</v>
      </c>
      <c r="M566" s="15">
        <f t="shared" si="73"/>
        <v>0</v>
      </c>
      <c r="N566" s="14">
        <f t="shared" si="68"/>
        <v>249366.69621615051</v>
      </c>
      <c r="O566" s="11">
        <f t="shared" si="69"/>
        <v>49351.934513580491</v>
      </c>
    </row>
    <row r="567" spans="7:15" x14ac:dyDescent="0.2">
      <c r="G567" s="13">
        <f>VLOOKUP(27,HistData,2)</f>
        <v>49.920535723504365</v>
      </c>
      <c r="H567" s="15">
        <f t="shared" si="72"/>
        <v>5.920535723504365</v>
      </c>
      <c r="I567" s="15">
        <f t="shared" si="72"/>
        <v>1.920535723504365</v>
      </c>
      <c r="J567" s="15">
        <f t="shared" si="72"/>
        <v>0</v>
      </c>
      <c r="K567" s="15">
        <f t="shared" si="73"/>
        <v>0</v>
      </c>
      <c r="L567" s="15">
        <f t="shared" si="73"/>
        <v>0</v>
      </c>
      <c r="M567" s="15">
        <f t="shared" si="73"/>
        <v>0</v>
      </c>
      <c r="N567" s="14">
        <f t="shared" si="68"/>
        <v>249602.67861752183</v>
      </c>
      <c r="O567" s="11">
        <f t="shared" si="69"/>
        <v>49587.916914951813</v>
      </c>
    </row>
    <row r="568" spans="7:15" x14ac:dyDescent="0.2">
      <c r="G568" s="13">
        <f>VLOOKUP(35,HistData,2)</f>
        <v>49.702272165236437</v>
      </c>
      <c r="H568" s="15">
        <f t="shared" si="72"/>
        <v>5.7022721652364368</v>
      </c>
      <c r="I568" s="15">
        <f t="shared" si="72"/>
        <v>1.7022721652364368</v>
      </c>
      <c r="J568" s="15">
        <f t="shared" si="72"/>
        <v>0</v>
      </c>
      <c r="K568" s="15">
        <f t="shared" si="73"/>
        <v>0</v>
      </c>
      <c r="L568" s="15">
        <f t="shared" si="73"/>
        <v>0</v>
      </c>
      <c r="M568" s="15">
        <f t="shared" si="73"/>
        <v>0</v>
      </c>
      <c r="N568" s="14">
        <f t="shared" si="68"/>
        <v>248511.36082618218</v>
      </c>
      <c r="O568" s="11">
        <f t="shared" si="69"/>
        <v>48496.599123612163</v>
      </c>
    </row>
    <row r="569" spans="7:15" x14ac:dyDescent="0.2">
      <c r="G569" s="13">
        <f>VLOOKUP(5,HistData,2)</f>
        <v>49.709124117883135</v>
      </c>
      <c r="H569" s="15">
        <f t="shared" si="72"/>
        <v>5.7091241178831353</v>
      </c>
      <c r="I569" s="15">
        <f t="shared" si="72"/>
        <v>1.7091241178831353</v>
      </c>
      <c r="J569" s="15">
        <f t="shared" si="72"/>
        <v>0</v>
      </c>
      <c r="K569" s="15">
        <f t="shared" si="73"/>
        <v>0</v>
      </c>
      <c r="L569" s="15">
        <f t="shared" si="73"/>
        <v>0</v>
      </c>
      <c r="M569" s="15">
        <f t="shared" si="73"/>
        <v>0</v>
      </c>
      <c r="N569" s="14">
        <f t="shared" si="68"/>
        <v>248545.62058941569</v>
      </c>
      <c r="O569" s="11">
        <f t="shared" si="69"/>
        <v>48530.858886845672</v>
      </c>
    </row>
    <row r="570" spans="7:15" x14ac:dyDescent="0.2">
      <c r="G570" s="13">
        <f>VLOOKUP(7,HistData,2)</f>
        <v>49.65860350648444</v>
      </c>
      <c r="H570" s="15">
        <f t="shared" si="72"/>
        <v>5.6586035064844395</v>
      </c>
      <c r="I570" s="15">
        <f t="shared" si="72"/>
        <v>1.6586035064844395</v>
      </c>
      <c r="J570" s="15">
        <f t="shared" si="72"/>
        <v>0</v>
      </c>
      <c r="K570" s="15">
        <f t="shared" si="73"/>
        <v>0</v>
      </c>
      <c r="L570" s="15">
        <f t="shared" si="73"/>
        <v>0</v>
      </c>
      <c r="M570" s="15">
        <f t="shared" si="73"/>
        <v>0</v>
      </c>
      <c r="N570" s="14">
        <f t="shared" si="68"/>
        <v>248293.01753242221</v>
      </c>
      <c r="O570" s="11">
        <f t="shared" si="69"/>
        <v>48278.255829852191</v>
      </c>
    </row>
    <row r="571" spans="7:15" x14ac:dyDescent="0.2">
      <c r="G571" s="13">
        <f>VLOOKUP(56,HistData,2)</f>
        <v>50.899523748768374</v>
      </c>
      <c r="H571" s="15">
        <f t="shared" si="72"/>
        <v>6.8995237487683738</v>
      </c>
      <c r="I571" s="15">
        <f t="shared" si="72"/>
        <v>2.8995237487683738</v>
      </c>
      <c r="J571" s="15">
        <f t="shared" si="72"/>
        <v>0</v>
      </c>
      <c r="K571" s="15">
        <f t="shared" si="73"/>
        <v>0</v>
      </c>
      <c r="L571" s="15">
        <f t="shared" si="73"/>
        <v>0</v>
      </c>
      <c r="M571" s="15">
        <f t="shared" si="73"/>
        <v>0</v>
      </c>
      <c r="N571" s="14">
        <f t="shared" si="68"/>
        <v>254497.61874384186</v>
      </c>
      <c r="O571" s="11">
        <f t="shared" si="69"/>
        <v>54482.85704127184</v>
      </c>
    </row>
    <row r="572" spans="7:15" x14ac:dyDescent="0.2">
      <c r="G572" s="13">
        <f>VLOOKUP(15,HistData,2)</f>
        <v>49.613431720183399</v>
      </c>
      <c r="H572" s="15">
        <f t="shared" si="72"/>
        <v>5.6134317201833994</v>
      </c>
      <c r="I572" s="15">
        <f t="shared" si="72"/>
        <v>1.6134317201833994</v>
      </c>
      <c r="J572" s="15">
        <f t="shared" si="72"/>
        <v>0</v>
      </c>
      <c r="K572" s="15">
        <f t="shared" si="73"/>
        <v>0</v>
      </c>
      <c r="L572" s="15">
        <f t="shared" si="73"/>
        <v>0</v>
      </c>
      <c r="M572" s="15">
        <f t="shared" si="73"/>
        <v>0</v>
      </c>
      <c r="N572" s="14">
        <f t="shared" si="68"/>
        <v>248067.158600917</v>
      </c>
      <c r="O572" s="11">
        <f t="shared" si="69"/>
        <v>48052.396898346982</v>
      </c>
    </row>
    <row r="573" spans="7:15" x14ac:dyDescent="0.2">
      <c r="G573" s="13">
        <f>VLOOKUP(52,HistData,2)</f>
        <v>50.546039390546298</v>
      </c>
      <c r="H573" s="15">
        <f t="shared" si="72"/>
        <v>6.5460393905462979</v>
      </c>
      <c r="I573" s="15">
        <f t="shared" si="72"/>
        <v>2.5460393905462979</v>
      </c>
      <c r="J573" s="15">
        <f t="shared" si="72"/>
        <v>0</v>
      </c>
      <c r="K573" s="15">
        <f t="shared" si="73"/>
        <v>0</v>
      </c>
      <c r="L573" s="15">
        <f t="shared" si="73"/>
        <v>0</v>
      </c>
      <c r="M573" s="15">
        <f t="shared" si="73"/>
        <v>0</v>
      </c>
      <c r="N573" s="14">
        <f t="shared" si="68"/>
        <v>252730.19695273149</v>
      </c>
      <c r="O573" s="11">
        <f t="shared" si="69"/>
        <v>52715.435250161478</v>
      </c>
    </row>
    <row r="574" spans="7:15" x14ac:dyDescent="0.2">
      <c r="G574" s="13">
        <f>VLOOKUP(35,HistData,2)</f>
        <v>49.702272165236437</v>
      </c>
      <c r="H574" s="15">
        <f t="shared" si="72"/>
        <v>5.7022721652364368</v>
      </c>
      <c r="I574" s="15">
        <f t="shared" si="72"/>
        <v>1.7022721652364368</v>
      </c>
      <c r="J574" s="15">
        <f t="shared" si="72"/>
        <v>0</v>
      </c>
      <c r="K574" s="15">
        <f t="shared" si="73"/>
        <v>0</v>
      </c>
      <c r="L574" s="15">
        <f t="shared" si="73"/>
        <v>0</v>
      </c>
      <c r="M574" s="15">
        <f t="shared" si="73"/>
        <v>0</v>
      </c>
      <c r="N574" s="14">
        <f t="shared" si="68"/>
        <v>248511.36082618218</v>
      </c>
      <c r="O574" s="11">
        <f t="shared" si="69"/>
        <v>48496.599123612163</v>
      </c>
    </row>
    <row r="575" spans="7:15" x14ac:dyDescent="0.2">
      <c r="G575" s="13">
        <f>VLOOKUP(12,HistData,2)</f>
        <v>49.789588444608874</v>
      </c>
      <c r="H575" s="15">
        <f t="shared" si="72"/>
        <v>5.7895884446088743</v>
      </c>
      <c r="I575" s="15">
        <f t="shared" si="72"/>
        <v>1.7895884446088743</v>
      </c>
      <c r="J575" s="15">
        <f t="shared" si="72"/>
        <v>0</v>
      </c>
      <c r="K575" s="15">
        <f t="shared" si="73"/>
        <v>0</v>
      </c>
      <c r="L575" s="15">
        <f t="shared" si="73"/>
        <v>0</v>
      </c>
      <c r="M575" s="15">
        <f t="shared" si="73"/>
        <v>0</v>
      </c>
      <c r="N575" s="14">
        <f t="shared" si="68"/>
        <v>248947.94222304437</v>
      </c>
      <c r="O575" s="11">
        <f t="shared" si="69"/>
        <v>48933.180520474358</v>
      </c>
    </row>
    <row r="576" spans="7:15" x14ac:dyDescent="0.2">
      <c r="G576" s="13">
        <f>VLOOKUP(52,HistData,2)</f>
        <v>50.546039390546298</v>
      </c>
      <c r="H576" s="15">
        <f t="shared" si="72"/>
        <v>6.5460393905462979</v>
      </c>
      <c r="I576" s="15">
        <f t="shared" si="72"/>
        <v>2.5460393905462979</v>
      </c>
      <c r="J576" s="15">
        <f t="shared" si="72"/>
        <v>0</v>
      </c>
      <c r="K576" s="15">
        <f t="shared" si="73"/>
        <v>0</v>
      </c>
      <c r="L576" s="15">
        <f t="shared" si="73"/>
        <v>0</v>
      </c>
      <c r="M576" s="15">
        <f t="shared" si="73"/>
        <v>0</v>
      </c>
      <c r="N576" s="14">
        <f t="shared" si="68"/>
        <v>252730.19695273149</v>
      </c>
      <c r="O576" s="11">
        <f t="shared" si="69"/>
        <v>52715.435250161478</v>
      </c>
    </row>
    <row r="577" spans="7:15" x14ac:dyDescent="0.2">
      <c r="G577" s="13">
        <f>VLOOKUP(13,HistData,2)</f>
        <v>49.651501120239637</v>
      </c>
      <c r="H577" s="15">
        <f t="shared" si="72"/>
        <v>5.6515011202396366</v>
      </c>
      <c r="I577" s="15">
        <f t="shared" si="72"/>
        <v>1.6515011202396366</v>
      </c>
      <c r="J577" s="15">
        <f t="shared" si="72"/>
        <v>0</v>
      </c>
      <c r="K577" s="15">
        <f t="shared" si="73"/>
        <v>0</v>
      </c>
      <c r="L577" s="15">
        <f t="shared" si="73"/>
        <v>0</v>
      </c>
      <c r="M577" s="15">
        <f t="shared" si="73"/>
        <v>0</v>
      </c>
      <c r="N577" s="14">
        <f t="shared" si="68"/>
        <v>248257.50560119818</v>
      </c>
      <c r="O577" s="11">
        <f t="shared" si="69"/>
        <v>48242.743898628163</v>
      </c>
    </row>
    <row r="578" spans="7:15" x14ac:dyDescent="0.2">
      <c r="G578" s="13">
        <f>VLOOKUP(19,HistData,2)</f>
        <v>49.766551088206143</v>
      </c>
      <c r="H578" s="15">
        <f t="shared" si="72"/>
        <v>5.7665510882061426</v>
      </c>
      <c r="I578" s="15">
        <f t="shared" si="72"/>
        <v>1.7665510882061426</v>
      </c>
      <c r="J578" s="15">
        <f t="shared" si="72"/>
        <v>0</v>
      </c>
      <c r="K578" s="15">
        <f t="shared" si="73"/>
        <v>0</v>
      </c>
      <c r="L578" s="15">
        <f t="shared" si="73"/>
        <v>0</v>
      </c>
      <c r="M578" s="15">
        <f t="shared" si="73"/>
        <v>0</v>
      </c>
      <c r="N578" s="14">
        <f t="shared" si="68"/>
        <v>248832.75544103072</v>
      </c>
      <c r="O578" s="11">
        <f t="shared" si="69"/>
        <v>48817.993738460704</v>
      </c>
    </row>
    <row r="579" spans="7:15" x14ac:dyDescent="0.2">
      <c r="G579" s="13">
        <f>VLOOKUP(3,HistData,2)</f>
        <v>49.86843352977931</v>
      </c>
      <c r="H579" s="15">
        <f t="shared" si="72"/>
        <v>5.8684335297793098</v>
      </c>
      <c r="I579" s="15">
        <f t="shared" si="72"/>
        <v>1.8684335297793098</v>
      </c>
      <c r="J579" s="15">
        <f t="shared" si="72"/>
        <v>0</v>
      </c>
      <c r="K579" s="15">
        <f t="shared" si="73"/>
        <v>0</v>
      </c>
      <c r="L579" s="15">
        <f t="shared" si="73"/>
        <v>0</v>
      </c>
      <c r="M579" s="15">
        <f t="shared" si="73"/>
        <v>0</v>
      </c>
      <c r="N579" s="14">
        <f t="shared" si="68"/>
        <v>249342.16764889655</v>
      </c>
      <c r="O579" s="11">
        <f t="shared" si="69"/>
        <v>49327.405946326529</v>
      </c>
    </row>
    <row r="580" spans="7:15" x14ac:dyDescent="0.2">
      <c r="G580" s="13">
        <f>VLOOKUP(27,HistData,2)</f>
        <v>49.920535723504365</v>
      </c>
      <c r="H580" s="15">
        <f t="shared" ref="H580:J599" si="74">MAX(FinStock-H$15, 0)</f>
        <v>5.920535723504365</v>
      </c>
      <c r="I580" s="15">
        <f t="shared" si="74"/>
        <v>1.920535723504365</v>
      </c>
      <c r="J580" s="15">
        <f t="shared" si="74"/>
        <v>0</v>
      </c>
      <c r="K580" s="15">
        <f t="shared" ref="K580:M599" si="75">MAX(K$15 - FinStock,0)</f>
        <v>0</v>
      </c>
      <c r="L580" s="15">
        <f t="shared" si="75"/>
        <v>0</v>
      </c>
      <c r="M580" s="15">
        <f t="shared" si="75"/>
        <v>0</v>
      </c>
      <c r="N580" s="14">
        <f t="shared" si="68"/>
        <v>249602.67861752183</v>
      </c>
      <c r="O580" s="11">
        <f t="shared" si="69"/>
        <v>49587.916914951813</v>
      </c>
    </row>
    <row r="581" spans="7:15" x14ac:dyDescent="0.2">
      <c r="G581" s="13">
        <f>VLOOKUP(20,HistData,2)</f>
        <v>50.174112176265155</v>
      </c>
      <c r="H581" s="15">
        <f t="shared" si="74"/>
        <v>6.1741121762651545</v>
      </c>
      <c r="I581" s="15">
        <f t="shared" si="74"/>
        <v>2.1741121762651545</v>
      </c>
      <c r="J581" s="15">
        <f t="shared" si="74"/>
        <v>0</v>
      </c>
      <c r="K581" s="15">
        <f t="shared" si="75"/>
        <v>0</v>
      </c>
      <c r="L581" s="15">
        <f t="shared" si="75"/>
        <v>0</v>
      </c>
      <c r="M581" s="15">
        <f t="shared" si="75"/>
        <v>0</v>
      </c>
      <c r="N581" s="14">
        <f t="shared" si="68"/>
        <v>250870.56088132577</v>
      </c>
      <c r="O581" s="11">
        <f t="shared" si="69"/>
        <v>50855.799178755755</v>
      </c>
    </row>
    <row r="582" spans="7:15" x14ac:dyDescent="0.2">
      <c r="G582" s="13">
        <f>VLOOKUP(37,HistData,2)</f>
        <v>49.759326719946507</v>
      </c>
      <c r="H582" s="15">
        <f t="shared" si="74"/>
        <v>5.7593267199465075</v>
      </c>
      <c r="I582" s="15">
        <f t="shared" si="74"/>
        <v>1.7593267199465075</v>
      </c>
      <c r="J582" s="15">
        <f t="shared" si="74"/>
        <v>0</v>
      </c>
      <c r="K582" s="15">
        <f t="shared" si="75"/>
        <v>0</v>
      </c>
      <c r="L582" s="15">
        <f t="shared" si="75"/>
        <v>0</v>
      </c>
      <c r="M582" s="15">
        <f t="shared" si="75"/>
        <v>0</v>
      </c>
      <c r="N582" s="14">
        <f t="shared" si="68"/>
        <v>248796.63359973254</v>
      </c>
      <c r="O582" s="11">
        <f t="shared" si="69"/>
        <v>48781.87189716252</v>
      </c>
    </row>
    <row r="583" spans="7:15" x14ac:dyDescent="0.2">
      <c r="G583" s="13">
        <f>VLOOKUP(22,HistData,2)</f>
        <v>49.763288656237144</v>
      </c>
      <c r="H583" s="15">
        <f t="shared" si="74"/>
        <v>5.7632886562371439</v>
      </c>
      <c r="I583" s="15">
        <f t="shared" si="74"/>
        <v>1.7632886562371439</v>
      </c>
      <c r="J583" s="15">
        <f t="shared" si="74"/>
        <v>0</v>
      </c>
      <c r="K583" s="15">
        <f t="shared" si="75"/>
        <v>0</v>
      </c>
      <c r="L583" s="15">
        <f t="shared" si="75"/>
        <v>0</v>
      </c>
      <c r="M583" s="15">
        <f t="shared" si="75"/>
        <v>0</v>
      </c>
      <c r="N583" s="14">
        <f t="shared" si="68"/>
        <v>248816.44328118573</v>
      </c>
      <c r="O583" s="11">
        <f t="shared" si="69"/>
        <v>48801.681578615709</v>
      </c>
    </row>
    <row r="584" spans="7:15" x14ac:dyDescent="0.2">
      <c r="G584" s="13">
        <f>VLOOKUP(56,HistData,2)</f>
        <v>50.899523748768374</v>
      </c>
      <c r="H584" s="15">
        <f t="shared" si="74"/>
        <v>6.8995237487683738</v>
      </c>
      <c r="I584" s="15">
        <f t="shared" si="74"/>
        <v>2.8995237487683738</v>
      </c>
      <c r="J584" s="15">
        <f t="shared" si="74"/>
        <v>0</v>
      </c>
      <c r="K584" s="15">
        <f t="shared" si="75"/>
        <v>0</v>
      </c>
      <c r="L584" s="15">
        <f t="shared" si="75"/>
        <v>0</v>
      </c>
      <c r="M584" s="15">
        <f t="shared" si="75"/>
        <v>0</v>
      </c>
      <c r="N584" s="14">
        <f t="shared" si="68"/>
        <v>254497.61874384186</v>
      </c>
      <c r="O584" s="11">
        <f t="shared" si="69"/>
        <v>54482.85704127184</v>
      </c>
    </row>
    <row r="585" spans="7:15" x14ac:dyDescent="0.2">
      <c r="G585" s="13">
        <f>VLOOKUP(44,HistData,2)</f>
        <v>50.04162503359521</v>
      </c>
      <c r="H585" s="15">
        <f t="shared" si="74"/>
        <v>6.04162503359521</v>
      </c>
      <c r="I585" s="15">
        <f t="shared" si="74"/>
        <v>2.04162503359521</v>
      </c>
      <c r="J585" s="15">
        <f t="shared" si="74"/>
        <v>0</v>
      </c>
      <c r="K585" s="15">
        <f t="shared" si="75"/>
        <v>0</v>
      </c>
      <c r="L585" s="15">
        <f t="shared" si="75"/>
        <v>0</v>
      </c>
      <c r="M585" s="15">
        <f t="shared" si="75"/>
        <v>0</v>
      </c>
      <c r="N585" s="14">
        <f t="shared" si="68"/>
        <v>250208.12516797605</v>
      </c>
      <c r="O585" s="11">
        <f t="shared" si="69"/>
        <v>50193.36346540603</v>
      </c>
    </row>
    <row r="586" spans="7:15" x14ac:dyDescent="0.2">
      <c r="G586" s="13">
        <f>VLOOKUP(4,HistData,2)</f>
        <v>49.842601153200661</v>
      </c>
      <c r="H586" s="15">
        <f t="shared" si="74"/>
        <v>5.8426011532006612</v>
      </c>
      <c r="I586" s="15">
        <f t="shared" si="74"/>
        <v>1.8426011532006612</v>
      </c>
      <c r="J586" s="15">
        <f t="shared" si="74"/>
        <v>0</v>
      </c>
      <c r="K586" s="15">
        <f t="shared" si="75"/>
        <v>0</v>
      </c>
      <c r="L586" s="15">
        <f t="shared" si="75"/>
        <v>0</v>
      </c>
      <c r="M586" s="15">
        <f t="shared" si="75"/>
        <v>0</v>
      </c>
      <c r="N586" s="14">
        <f t="shared" si="68"/>
        <v>249213.00576600331</v>
      </c>
      <c r="O586" s="11">
        <f t="shared" si="69"/>
        <v>49198.244063433289</v>
      </c>
    </row>
    <row r="587" spans="7:15" x14ac:dyDescent="0.2">
      <c r="G587" s="13">
        <f>VLOOKUP(21,HistData,2)</f>
        <v>49.930124724191259</v>
      </c>
      <c r="H587" s="15">
        <f t="shared" si="74"/>
        <v>5.9301247241912591</v>
      </c>
      <c r="I587" s="15">
        <f t="shared" si="74"/>
        <v>1.9301247241912591</v>
      </c>
      <c r="J587" s="15">
        <f t="shared" si="74"/>
        <v>0</v>
      </c>
      <c r="K587" s="15">
        <f t="shared" si="75"/>
        <v>0</v>
      </c>
      <c r="L587" s="15">
        <f t="shared" si="75"/>
        <v>0</v>
      </c>
      <c r="M587" s="15">
        <f t="shared" si="75"/>
        <v>0</v>
      </c>
      <c r="N587" s="14">
        <f t="shared" si="68"/>
        <v>249650.62362095629</v>
      </c>
      <c r="O587" s="11">
        <f t="shared" si="69"/>
        <v>49635.861918386276</v>
      </c>
    </row>
    <row r="588" spans="7:15" x14ac:dyDescent="0.2">
      <c r="G588" s="13">
        <f>VLOOKUP(23,HistData,2)</f>
        <v>49.905222000624477</v>
      </c>
      <c r="H588" s="15">
        <f t="shared" si="74"/>
        <v>5.9052220006244767</v>
      </c>
      <c r="I588" s="15">
        <f t="shared" si="74"/>
        <v>1.9052220006244767</v>
      </c>
      <c r="J588" s="15">
        <f t="shared" si="74"/>
        <v>0</v>
      </c>
      <c r="K588" s="15">
        <f t="shared" si="75"/>
        <v>0</v>
      </c>
      <c r="L588" s="15">
        <f t="shared" si="75"/>
        <v>0</v>
      </c>
      <c r="M588" s="15">
        <f t="shared" si="75"/>
        <v>0</v>
      </c>
      <c r="N588" s="14">
        <f t="shared" si="68"/>
        <v>249526.11000312239</v>
      </c>
      <c r="O588" s="11">
        <f t="shared" si="69"/>
        <v>49511.348300552374</v>
      </c>
    </row>
    <row r="589" spans="7:15" x14ac:dyDescent="0.2">
      <c r="G589" s="13">
        <f>VLOOKUP(34,HistData,2)</f>
        <v>49.680187359582725</v>
      </c>
      <c r="H589" s="15">
        <f t="shared" si="74"/>
        <v>5.6801873595827246</v>
      </c>
      <c r="I589" s="15">
        <f t="shared" si="74"/>
        <v>1.6801873595827246</v>
      </c>
      <c r="J589" s="15">
        <f t="shared" si="74"/>
        <v>0</v>
      </c>
      <c r="K589" s="15">
        <f t="shared" si="75"/>
        <v>0</v>
      </c>
      <c r="L589" s="15">
        <f t="shared" si="75"/>
        <v>0</v>
      </c>
      <c r="M589" s="15">
        <f t="shared" si="75"/>
        <v>0</v>
      </c>
      <c r="N589" s="14">
        <f t="shared" si="68"/>
        <v>248400.93679791363</v>
      </c>
      <c r="O589" s="11">
        <f t="shared" si="69"/>
        <v>48386.175095343613</v>
      </c>
    </row>
    <row r="590" spans="7:15" x14ac:dyDescent="0.2">
      <c r="G590" s="13">
        <f>VLOOKUP(15,HistData,2)</f>
        <v>49.613431720183399</v>
      </c>
      <c r="H590" s="15">
        <f t="shared" si="74"/>
        <v>5.6134317201833994</v>
      </c>
      <c r="I590" s="15">
        <f t="shared" si="74"/>
        <v>1.6134317201833994</v>
      </c>
      <c r="J590" s="15">
        <f t="shared" si="74"/>
        <v>0</v>
      </c>
      <c r="K590" s="15">
        <f t="shared" si="75"/>
        <v>0</v>
      </c>
      <c r="L590" s="15">
        <f t="shared" si="75"/>
        <v>0</v>
      </c>
      <c r="M590" s="15">
        <f t="shared" si="75"/>
        <v>0</v>
      </c>
      <c r="N590" s="14">
        <f t="shared" si="68"/>
        <v>248067.158600917</v>
      </c>
      <c r="O590" s="11">
        <f t="shared" si="69"/>
        <v>48052.396898346982</v>
      </c>
    </row>
    <row r="591" spans="7:15" x14ac:dyDescent="0.2">
      <c r="G591" s="13">
        <f>VLOOKUP(56,HistData,2)</f>
        <v>50.899523748768374</v>
      </c>
      <c r="H591" s="15">
        <f t="shared" si="74"/>
        <v>6.8995237487683738</v>
      </c>
      <c r="I591" s="15">
        <f t="shared" si="74"/>
        <v>2.8995237487683738</v>
      </c>
      <c r="J591" s="15">
        <f t="shared" si="74"/>
        <v>0</v>
      </c>
      <c r="K591" s="15">
        <f t="shared" si="75"/>
        <v>0</v>
      </c>
      <c r="L591" s="15">
        <f t="shared" si="75"/>
        <v>0</v>
      </c>
      <c r="M591" s="15">
        <f t="shared" si="75"/>
        <v>0</v>
      </c>
      <c r="N591" s="14">
        <f t="shared" si="68"/>
        <v>254497.61874384186</v>
      </c>
      <c r="O591" s="11">
        <f t="shared" si="69"/>
        <v>54482.85704127184</v>
      </c>
    </row>
    <row r="592" spans="7:15" x14ac:dyDescent="0.2">
      <c r="G592" s="13">
        <f>VLOOKUP(25,HistData,2)</f>
        <v>49.769138344987745</v>
      </c>
      <c r="H592" s="15">
        <f t="shared" si="74"/>
        <v>5.7691383449877449</v>
      </c>
      <c r="I592" s="15">
        <f t="shared" si="74"/>
        <v>1.7691383449877449</v>
      </c>
      <c r="J592" s="15">
        <f t="shared" si="74"/>
        <v>0</v>
      </c>
      <c r="K592" s="15">
        <f t="shared" si="75"/>
        <v>0</v>
      </c>
      <c r="L592" s="15">
        <f t="shared" si="75"/>
        <v>0</v>
      </c>
      <c r="M592" s="15">
        <f t="shared" si="75"/>
        <v>0</v>
      </c>
      <c r="N592" s="14">
        <f t="shared" si="68"/>
        <v>248845.69172493872</v>
      </c>
      <c r="O592" s="11">
        <f t="shared" si="69"/>
        <v>48830.930022368702</v>
      </c>
    </row>
    <row r="593" spans="7:15" x14ac:dyDescent="0.2">
      <c r="G593" s="13">
        <f>VLOOKUP(17,HistData,2)</f>
        <v>49.873339243230099</v>
      </c>
      <c r="H593" s="15">
        <f t="shared" si="74"/>
        <v>5.8733392432300988</v>
      </c>
      <c r="I593" s="15">
        <f t="shared" si="74"/>
        <v>1.8733392432300988</v>
      </c>
      <c r="J593" s="15">
        <f t="shared" si="74"/>
        <v>0</v>
      </c>
      <c r="K593" s="15">
        <f t="shared" si="75"/>
        <v>0</v>
      </c>
      <c r="L593" s="15">
        <f t="shared" si="75"/>
        <v>0</v>
      </c>
      <c r="M593" s="15">
        <f t="shared" si="75"/>
        <v>0</v>
      </c>
      <c r="N593" s="14">
        <f t="shared" si="68"/>
        <v>249366.69621615051</v>
      </c>
      <c r="O593" s="11">
        <f t="shared" si="69"/>
        <v>49351.934513580491</v>
      </c>
    </row>
    <row r="594" spans="7:15" x14ac:dyDescent="0.2">
      <c r="G594" s="13">
        <f>VLOOKUP(55,HistData,2)</f>
        <v>50.745082399340951</v>
      </c>
      <c r="H594" s="15">
        <f t="shared" si="74"/>
        <v>6.7450823993409514</v>
      </c>
      <c r="I594" s="15">
        <f t="shared" si="74"/>
        <v>2.7450823993409514</v>
      </c>
      <c r="J594" s="15">
        <f t="shared" si="74"/>
        <v>0</v>
      </c>
      <c r="K594" s="15">
        <f t="shared" si="75"/>
        <v>0</v>
      </c>
      <c r="L594" s="15">
        <f t="shared" si="75"/>
        <v>0</v>
      </c>
      <c r="M594" s="15">
        <f t="shared" si="75"/>
        <v>0</v>
      </c>
      <c r="N594" s="14">
        <f t="shared" si="68"/>
        <v>253725.41199670476</v>
      </c>
      <c r="O594" s="11">
        <f t="shared" si="69"/>
        <v>53710.650294134743</v>
      </c>
    </row>
    <row r="595" spans="7:15" x14ac:dyDescent="0.2">
      <c r="G595" s="13">
        <f>VLOOKUP(42,HistData,2)</f>
        <v>49.92196624278256</v>
      </c>
      <c r="H595" s="15">
        <f t="shared" si="74"/>
        <v>5.9219662427825597</v>
      </c>
      <c r="I595" s="15">
        <f t="shared" si="74"/>
        <v>1.9219662427825597</v>
      </c>
      <c r="J595" s="15">
        <f t="shared" si="74"/>
        <v>0</v>
      </c>
      <c r="K595" s="15">
        <f t="shared" si="75"/>
        <v>0</v>
      </c>
      <c r="L595" s="15">
        <f t="shared" si="75"/>
        <v>0</v>
      </c>
      <c r="M595" s="15">
        <f t="shared" si="75"/>
        <v>0</v>
      </c>
      <c r="N595" s="14">
        <f t="shared" si="68"/>
        <v>249609.83121391281</v>
      </c>
      <c r="O595" s="11">
        <f t="shared" si="69"/>
        <v>49595.069511342794</v>
      </c>
    </row>
    <row r="596" spans="7:15" x14ac:dyDescent="0.2">
      <c r="G596" s="13">
        <f>VLOOKUP(56,HistData,2)</f>
        <v>50.899523748768374</v>
      </c>
      <c r="H596" s="15">
        <f t="shared" si="74"/>
        <v>6.8995237487683738</v>
      </c>
      <c r="I596" s="15">
        <f t="shared" si="74"/>
        <v>2.8995237487683738</v>
      </c>
      <c r="J596" s="15">
        <f t="shared" si="74"/>
        <v>0</v>
      </c>
      <c r="K596" s="15">
        <f t="shared" si="75"/>
        <v>0</v>
      </c>
      <c r="L596" s="15">
        <f t="shared" si="75"/>
        <v>0</v>
      </c>
      <c r="M596" s="15">
        <f t="shared" si="75"/>
        <v>0</v>
      </c>
      <c r="N596" s="14">
        <f t="shared" ref="N596:N659" si="76">SUMPRODUCT(H596:J596,CallDV)+SUMPRODUCT(K596:M596,PutDV)+Shares*FinStock</f>
        <v>254497.61874384186</v>
      </c>
      <c r="O596" s="11">
        <f t="shared" ref="O596:O659" si="77">N596-TotCost</f>
        <v>54482.85704127184</v>
      </c>
    </row>
    <row r="597" spans="7:15" x14ac:dyDescent="0.2">
      <c r="G597" s="13">
        <f>VLOOKUP(29,HistData,2)</f>
        <v>49.473923874463672</v>
      </c>
      <c r="H597" s="15">
        <f t="shared" si="74"/>
        <v>5.4739238744636722</v>
      </c>
      <c r="I597" s="15">
        <f t="shared" si="74"/>
        <v>1.4739238744636722</v>
      </c>
      <c r="J597" s="15">
        <f t="shared" si="74"/>
        <v>0</v>
      </c>
      <c r="K597" s="15">
        <f t="shared" si="75"/>
        <v>0</v>
      </c>
      <c r="L597" s="15">
        <f t="shared" si="75"/>
        <v>0</v>
      </c>
      <c r="M597" s="15">
        <f t="shared" si="75"/>
        <v>0</v>
      </c>
      <c r="N597" s="14">
        <f t="shared" si="76"/>
        <v>247369.61937231835</v>
      </c>
      <c r="O597" s="11">
        <f t="shared" si="77"/>
        <v>47354.857669748337</v>
      </c>
    </row>
    <row r="598" spans="7:15" x14ac:dyDescent="0.2">
      <c r="G598" s="13">
        <f>VLOOKUP(19,HistData,2)</f>
        <v>49.766551088206143</v>
      </c>
      <c r="H598" s="15">
        <f t="shared" si="74"/>
        <v>5.7665510882061426</v>
      </c>
      <c r="I598" s="15">
        <f t="shared" si="74"/>
        <v>1.7665510882061426</v>
      </c>
      <c r="J598" s="15">
        <f t="shared" si="74"/>
        <v>0</v>
      </c>
      <c r="K598" s="15">
        <f t="shared" si="75"/>
        <v>0</v>
      </c>
      <c r="L598" s="15">
        <f t="shared" si="75"/>
        <v>0</v>
      </c>
      <c r="M598" s="15">
        <f t="shared" si="75"/>
        <v>0</v>
      </c>
      <c r="N598" s="14">
        <f t="shared" si="76"/>
        <v>248832.75544103072</v>
      </c>
      <c r="O598" s="11">
        <f t="shared" si="77"/>
        <v>48817.993738460704</v>
      </c>
    </row>
    <row r="599" spans="7:15" x14ac:dyDescent="0.2">
      <c r="G599" s="13">
        <f>VLOOKUP(48,HistData,2)</f>
        <v>50.439954141106483</v>
      </c>
      <c r="H599" s="15">
        <f t="shared" si="74"/>
        <v>6.4399541411064831</v>
      </c>
      <c r="I599" s="15">
        <f t="shared" si="74"/>
        <v>2.4399541411064831</v>
      </c>
      <c r="J599" s="15">
        <f t="shared" si="74"/>
        <v>0</v>
      </c>
      <c r="K599" s="15">
        <f t="shared" si="75"/>
        <v>0</v>
      </c>
      <c r="L599" s="15">
        <f t="shared" si="75"/>
        <v>0</v>
      </c>
      <c r="M599" s="15">
        <f t="shared" si="75"/>
        <v>0</v>
      </c>
      <c r="N599" s="14">
        <f t="shared" si="76"/>
        <v>252199.77070553243</v>
      </c>
      <c r="O599" s="11">
        <f t="shared" si="77"/>
        <v>52185.009002962412</v>
      </c>
    </row>
    <row r="600" spans="7:15" x14ac:dyDescent="0.2">
      <c r="G600" s="13">
        <f>VLOOKUP(4,HistData,2)</f>
        <v>49.842601153200661</v>
      </c>
      <c r="H600" s="15">
        <f t="shared" ref="H600:J619" si="78">MAX(FinStock-H$15, 0)</f>
        <v>5.8426011532006612</v>
      </c>
      <c r="I600" s="15">
        <f t="shared" si="78"/>
        <v>1.8426011532006612</v>
      </c>
      <c r="J600" s="15">
        <f t="shared" si="78"/>
        <v>0</v>
      </c>
      <c r="K600" s="15">
        <f t="shared" ref="K600:M619" si="79">MAX(K$15 - FinStock,0)</f>
        <v>0</v>
      </c>
      <c r="L600" s="15">
        <f t="shared" si="79"/>
        <v>0</v>
      </c>
      <c r="M600" s="15">
        <f t="shared" si="79"/>
        <v>0</v>
      </c>
      <c r="N600" s="14">
        <f t="shared" si="76"/>
        <v>249213.00576600331</v>
      </c>
      <c r="O600" s="11">
        <f t="shared" si="77"/>
        <v>49198.244063433289</v>
      </c>
    </row>
    <row r="601" spans="7:15" x14ac:dyDescent="0.2">
      <c r="G601" s="13">
        <f>VLOOKUP(6,HistData,2)</f>
        <v>49.742891687303775</v>
      </c>
      <c r="H601" s="15">
        <f t="shared" si="78"/>
        <v>5.742891687303775</v>
      </c>
      <c r="I601" s="15">
        <f t="shared" si="78"/>
        <v>1.742891687303775</v>
      </c>
      <c r="J601" s="15">
        <f t="shared" si="78"/>
        <v>0</v>
      </c>
      <c r="K601" s="15">
        <f t="shared" si="79"/>
        <v>0</v>
      </c>
      <c r="L601" s="15">
        <f t="shared" si="79"/>
        <v>0</v>
      </c>
      <c r="M601" s="15">
        <f t="shared" si="79"/>
        <v>0</v>
      </c>
      <c r="N601" s="14">
        <f t="shared" si="76"/>
        <v>248714.45843651888</v>
      </c>
      <c r="O601" s="11">
        <f t="shared" si="77"/>
        <v>48699.696733948862</v>
      </c>
    </row>
    <row r="602" spans="7:15" x14ac:dyDescent="0.2">
      <c r="G602" s="13">
        <f>VLOOKUP(42,HistData,2)</f>
        <v>49.92196624278256</v>
      </c>
      <c r="H602" s="15">
        <f t="shared" si="78"/>
        <v>5.9219662427825597</v>
      </c>
      <c r="I602" s="15">
        <f t="shared" si="78"/>
        <v>1.9219662427825597</v>
      </c>
      <c r="J602" s="15">
        <f t="shared" si="78"/>
        <v>0</v>
      </c>
      <c r="K602" s="15">
        <f t="shared" si="79"/>
        <v>0</v>
      </c>
      <c r="L602" s="15">
        <f t="shared" si="79"/>
        <v>0</v>
      </c>
      <c r="M602" s="15">
        <f t="shared" si="79"/>
        <v>0</v>
      </c>
      <c r="N602" s="14">
        <f t="shared" si="76"/>
        <v>249609.83121391281</v>
      </c>
      <c r="O602" s="11">
        <f t="shared" si="77"/>
        <v>49595.069511342794</v>
      </c>
    </row>
    <row r="603" spans="7:15" x14ac:dyDescent="0.2">
      <c r="G603" s="13">
        <f>VLOOKUP(13,HistData,2)</f>
        <v>49.651501120239637</v>
      </c>
      <c r="H603" s="15">
        <f t="shared" si="78"/>
        <v>5.6515011202396366</v>
      </c>
      <c r="I603" s="15">
        <f t="shared" si="78"/>
        <v>1.6515011202396366</v>
      </c>
      <c r="J603" s="15">
        <f t="shared" si="78"/>
        <v>0</v>
      </c>
      <c r="K603" s="15">
        <f t="shared" si="79"/>
        <v>0</v>
      </c>
      <c r="L603" s="15">
        <f t="shared" si="79"/>
        <v>0</v>
      </c>
      <c r="M603" s="15">
        <f t="shared" si="79"/>
        <v>0</v>
      </c>
      <c r="N603" s="14">
        <f t="shared" si="76"/>
        <v>248257.50560119818</v>
      </c>
      <c r="O603" s="11">
        <f t="shared" si="77"/>
        <v>48242.743898628163</v>
      </c>
    </row>
    <row r="604" spans="7:15" x14ac:dyDescent="0.2">
      <c r="G604" s="13">
        <f>VLOOKUP(22,HistData,2)</f>
        <v>49.763288656237144</v>
      </c>
      <c r="H604" s="15">
        <f t="shared" si="78"/>
        <v>5.7632886562371439</v>
      </c>
      <c r="I604" s="15">
        <f t="shared" si="78"/>
        <v>1.7632886562371439</v>
      </c>
      <c r="J604" s="15">
        <f t="shared" si="78"/>
        <v>0</v>
      </c>
      <c r="K604" s="15">
        <f t="shared" si="79"/>
        <v>0</v>
      </c>
      <c r="L604" s="15">
        <f t="shared" si="79"/>
        <v>0</v>
      </c>
      <c r="M604" s="15">
        <f t="shared" si="79"/>
        <v>0</v>
      </c>
      <c r="N604" s="14">
        <f t="shared" si="76"/>
        <v>248816.44328118573</v>
      </c>
      <c r="O604" s="11">
        <f t="shared" si="77"/>
        <v>48801.681578615709</v>
      </c>
    </row>
    <row r="605" spans="7:15" x14ac:dyDescent="0.2">
      <c r="G605" s="13">
        <f>VLOOKUP(46,HistData,2)</f>
        <v>50.330758107226352</v>
      </c>
      <c r="H605" s="15">
        <f t="shared" si="78"/>
        <v>6.3307581072263517</v>
      </c>
      <c r="I605" s="15">
        <f t="shared" si="78"/>
        <v>2.3307581072263517</v>
      </c>
      <c r="J605" s="15">
        <f t="shared" si="78"/>
        <v>0</v>
      </c>
      <c r="K605" s="15">
        <f t="shared" si="79"/>
        <v>0</v>
      </c>
      <c r="L605" s="15">
        <f t="shared" si="79"/>
        <v>0</v>
      </c>
      <c r="M605" s="15">
        <f t="shared" si="79"/>
        <v>0</v>
      </c>
      <c r="N605" s="14">
        <f t="shared" si="76"/>
        <v>251653.79053613177</v>
      </c>
      <c r="O605" s="11">
        <f t="shared" si="77"/>
        <v>51639.028833561752</v>
      </c>
    </row>
    <row r="606" spans="7:15" x14ac:dyDescent="0.2">
      <c r="G606" s="13">
        <f>VLOOKUP(13,HistData,2)</f>
        <v>49.651501120239637</v>
      </c>
      <c r="H606" s="15">
        <f t="shared" si="78"/>
        <v>5.6515011202396366</v>
      </c>
      <c r="I606" s="15">
        <f t="shared" si="78"/>
        <v>1.6515011202396366</v>
      </c>
      <c r="J606" s="15">
        <f t="shared" si="78"/>
        <v>0</v>
      </c>
      <c r="K606" s="15">
        <f t="shared" si="79"/>
        <v>0</v>
      </c>
      <c r="L606" s="15">
        <f t="shared" si="79"/>
        <v>0</v>
      </c>
      <c r="M606" s="15">
        <f t="shared" si="79"/>
        <v>0</v>
      </c>
      <c r="N606" s="14">
        <f t="shared" si="76"/>
        <v>248257.50560119818</v>
      </c>
      <c r="O606" s="11">
        <f t="shared" si="77"/>
        <v>48242.743898628163</v>
      </c>
    </row>
    <row r="607" spans="7:15" x14ac:dyDescent="0.2">
      <c r="G607" s="13">
        <f>VLOOKUP(20,HistData,2)</f>
        <v>50.174112176265155</v>
      </c>
      <c r="H607" s="15">
        <f t="shared" si="78"/>
        <v>6.1741121762651545</v>
      </c>
      <c r="I607" s="15">
        <f t="shared" si="78"/>
        <v>2.1741121762651545</v>
      </c>
      <c r="J607" s="15">
        <f t="shared" si="78"/>
        <v>0</v>
      </c>
      <c r="K607" s="15">
        <f t="shared" si="79"/>
        <v>0</v>
      </c>
      <c r="L607" s="15">
        <f t="shared" si="79"/>
        <v>0</v>
      </c>
      <c r="M607" s="15">
        <f t="shared" si="79"/>
        <v>0</v>
      </c>
      <c r="N607" s="14">
        <f t="shared" si="76"/>
        <v>250870.56088132577</v>
      </c>
      <c r="O607" s="11">
        <f t="shared" si="77"/>
        <v>50855.799178755755</v>
      </c>
    </row>
    <row r="608" spans="7:15" x14ac:dyDescent="0.2">
      <c r="G608" s="13">
        <f>VLOOKUP(17,HistData,2)</f>
        <v>49.873339243230099</v>
      </c>
      <c r="H608" s="15">
        <f t="shared" si="78"/>
        <v>5.8733392432300988</v>
      </c>
      <c r="I608" s="15">
        <f t="shared" si="78"/>
        <v>1.8733392432300988</v>
      </c>
      <c r="J608" s="15">
        <f t="shared" si="78"/>
        <v>0</v>
      </c>
      <c r="K608" s="15">
        <f t="shared" si="79"/>
        <v>0</v>
      </c>
      <c r="L608" s="15">
        <f t="shared" si="79"/>
        <v>0</v>
      </c>
      <c r="M608" s="15">
        <f t="shared" si="79"/>
        <v>0</v>
      </c>
      <c r="N608" s="14">
        <f t="shared" si="76"/>
        <v>249366.69621615051</v>
      </c>
      <c r="O608" s="11">
        <f t="shared" si="77"/>
        <v>49351.934513580491</v>
      </c>
    </row>
    <row r="609" spans="7:15" x14ac:dyDescent="0.2">
      <c r="G609" s="13">
        <f>VLOOKUP(29,HistData,2)</f>
        <v>49.473923874463672</v>
      </c>
      <c r="H609" s="15">
        <f t="shared" si="78"/>
        <v>5.4739238744636722</v>
      </c>
      <c r="I609" s="15">
        <f t="shared" si="78"/>
        <v>1.4739238744636722</v>
      </c>
      <c r="J609" s="15">
        <f t="shared" si="78"/>
        <v>0</v>
      </c>
      <c r="K609" s="15">
        <f t="shared" si="79"/>
        <v>0</v>
      </c>
      <c r="L609" s="15">
        <f t="shared" si="79"/>
        <v>0</v>
      </c>
      <c r="M609" s="15">
        <f t="shared" si="79"/>
        <v>0</v>
      </c>
      <c r="N609" s="14">
        <f t="shared" si="76"/>
        <v>247369.61937231835</v>
      </c>
      <c r="O609" s="11">
        <f t="shared" si="77"/>
        <v>47354.857669748337</v>
      </c>
    </row>
    <row r="610" spans="7:15" x14ac:dyDescent="0.2">
      <c r="G610" s="13">
        <f>VLOOKUP(57,HistData,2)</f>
        <v>50.812751561091723</v>
      </c>
      <c r="H610" s="15">
        <f t="shared" si="78"/>
        <v>6.8127515610917229</v>
      </c>
      <c r="I610" s="15">
        <f t="shared" si="78"/>
        <v>2.8127515610917229</v>
      </c>
      <c r="J610" s="15">
        <f t="shared" si="78"/>
        <v>0</v>
      </c>
      <c r="K610" s="15">
        <f t="shared" si="79"/>
        <v>0</v>
      </c>
      <c r="L610" s="15">
        <f t="shared" si="79"/>
        <v>0</v>
      </c>
      <c r="M610" s="15">
        <f t="shared" si="79"/>
        <v>0</v>
      </c>
      <c r="N610" s="14">
        <f t="shared" si="76"/>
        <v>254063.75780545862</v>
      </c>
      <c r="O610" s="11">
        <f t="shared" si="77"/>
        <v>54048.996102888603</v>
      </c>
    </row>
    <row r="611" spans="7:15" x14ac:dyDescent="0.2">
      <c r="G611" s="13">
        <f>VLOOKUP(40,HistData,2)</f>
        <v>49.82087197881701</v>
      </c>
      <c r="H611" s="15">
        <f t="shared" si="78"/>
        <v>5.82087197881701</v>
      </c>
      <c r="I611" s="15">
        <f t="shared" si="78"/>
        <v>1.82087197881701</v>
      </c>
      <c r="J611" s="15">
        <f t="shared" si="78"/>
        <v>0</v>
      </c>
      <c r="K611" s="15">
        <f t="shared" si="79"/>
        <v>0</v>
      </c>
      <c r="L611" s="15">
        <f t="shared" si="79"/>
        <v>0</v>
      </c>
      <c r="M611" s="15">
        <f t="shared" si="79"/>
        <v>0</v>
      </c>
      <c r="N611" s="14">
        <f t="shared" si="76"/>
        <v>249104.35989408506</v>
      </c>
      <c r="O611" s="11">
        <f t="shared" si="77"/>
        <v>49089.598191515048</v>
      </c>
    </row>
    <row r="612" spans="7:15" x14ac:dyDescent="0.2">
      <c r="G612" s="13">
        <f>VLOOKUP(50,HistData,2)</f>
        <v>50.327005754053239</v>
      </c>
      <c r="H612" s="15">
        <f t="shared" si="78"/>
        <v>6.3270057540532392</v>
      </c>
      <c r="I612" s="15">
        <f t="shared" si="78"/>
        <v>2.3270057540532392</v>
      </c>
      <c r="J612" s="15">
        <f t="shared" si="78"/>
        <v>0</v>
      </c>
      <c r="K612" s="15">
        <f t="shared" si="79"/>
        <v>0</v>
      </c>
      <c r="L612" s="15">
        <f t="shared" si="79"/>
        <v>0</v>
      </c>
      <c r="M612" s="15">
        <f t="shared" si="79"/>
        <v>0</v>
      </c>
      <c r="N612" s="14">
        <f t="shared" si="76"/>
        <v>251635.02877026619</v>
      </c>
      <c r="O612" s="11">
        <f t="shared" si="77"/>
        <v>51620.267067696172</v>
      </c>
    </row>
    <row r="613" spans="7:15" x14ac:dyDescent="0.2">
      <c r="G613" s="13">
        <f>VLOOKUP(28,HistData,2)</f>
        <v>49.817453286228378</v>
      </c>
      <c r="H613" s="15">
        <f t="shared" si="78"/>
        <v>5.8174532862283783</v>
      </c>
      <c r="I613" s="15">
        <f t="shared" si="78"/>
        <v>1.8174532862283783</v>
      </c>
      <c r="J613" s="15">
        <f t="shared" si="78"/>
        <v>0</v>
      </c>
      <c r="K613" s="15">
        <f t="shared" si="79"/>
        <v>0</v>
      </c>
      <c r="L613" s="15">
        <f t="shared" si="79"/>
        <v>0</v>
      </c>
      <c r="M613" s="15">
        <f t="shared" si="79"/>
        <v>0</v>
      </c>
      <c r="N613" s="14">
        <f t="shared" si="76"/>
        <v>249087.26643114188</v>
      </c>
      <c r="O613" s="11">
        <f t="shared" si="77"/>
        <v>49072.504728571861</v>
      </c>
    </row>
    <row r="614" spans="7:15" x14ac:dyDescent="0.2">
      <c r="G614" s="13">
        <f>VLOOKUP(20,HistData,2)</f>
        <v>50.174112176265155</v>
      </c>
      <c r="H614" s="15">
        <f t="shared" si="78"/>
        <v>6.1741121762651545</v>
      </c>
      <c r="I614" s="15">
        <f t="shared" si="78"/>
        <v>2.1741121762651545</v>
      </c>
      <c r="J614" s="15">
        <f t="shared" si="78"/>
        <v>0</v>
      </c>
      <c r="K614" s="15">
        <f t="shared" si="79"/>
        <v>0</v>
      </c>
      <c r="L614" s="15">
        <f t="shared" si="79"/>
        <v>0</v>
      </c>
      <c r="M614" s="15">
        <f t="shared" si="79"/>
        <v>0</v>
      </c>
      <c r="N614" s="14">
        <f t="shared" si="76"/>
        <v>250870.56088132577</v>
      </c>
      <c r="O614" s="11">
        <f t="shared" si="77"/>
        <v>50855.799178755755</v>
      </c>
    </row>
    <row r="615" spans="7:15" x14ac:dyDescent="0.2">
      <c r="G615" s="13">
        <f>VLOOKUP(52,HistData,2)</f>
        <v>50.546039390546298</v>
      </c>
      <c r="H615" s="15">
        <f t="shared" si="78"/>
        <v>6.5460393905462979</v>
      </c>
      <c r="I615" s="15">
        <f t="shared" si="78"/>
        <v>2.5460393905462979</v>
      </c>
      <c r="J615" s="15">
        <f t="shared" si="78"/>
        <v>0</v>
      </c>
      <c r="K615" s="15">
        <f t="shared" si="79"/>
        <v>0</v>
      </c>
      <c r="L615" s="15">
        <f t="shared" si="79"/>
        <v>0</v>
      </c>
      <c r="M615" s="15">
        <f t="shared" si="79"/>
        <v>0</v>
      </c>
      <c r="N615" s="14">
        <f t="shared" si="76"/>
        <v>252730.19695273149</v>
      </c>
      <c r="O615" s="11">
        <f t="shared" si="77"/>
        <v>52715.435250161478</v>
      </c>
    </row>
    <row r="616" spans="7:15" x14ac:dyDescent="0.2">
      <c r="G616" s="13">
        <f>VLOOKUP(36,HistData,2)</f>
        <v>49.680664559359165</v>
      </c>
      <c r="H616" s="15">
        <f t="shared" si="78"/>
        <v>5.6806645593591654</v>
      </c>
      <c r="I616" s="15">
        <f t="shared" si="78"/>
        <v>1.6806645593591654</v>
      </c>
      <c r="J616" s="15">
        <f t="shared" si="78"/>
        <v>0</v>
      </c>
      <c r="K616" s="15">
        <f t="shared" si="79"/>
        <v>0</v>
      </c>
      <c r="L616" s="15">
        <f t="shared" si="79"/>
        <v>0</v>
      </c>
      <c r="M616" s="15">
        <f t="shared" si="79"/>
        <v>0</v>
      </c>
      <c r="N616" s="14">
        <f t="shared" si="76"/>
        <v>248403.32279679584</v>
      </c>
      <c r="O616" s="11">
        <f t="shared" si="77"/>
        <v>48388.561094225821</v>
      </c>
    </row>
    <row r="617" spans="7:15" x14ac:dyDescent="0.2">
      <c r="G617" s="13">
        <f>VLOOKUP(20,HistData,2)</f>
        <v>50.174112176265155</v>
      </c>
      <c r="H617" s="15">
        <f t="shared" si="78"/>
        <v>6.1741121762651545</v>
      </c>
      <c r="I617" s="15">
        <f t="shared" si="78"/>
        <v>2.1741121762651545</v>
      </c>
      <c r="J617" s="15">
        <f t="shared" si="78"/>
        <v>0</v>
      </c>
      <c r="K617" s="15">
        <f t="shared" si="79"/>
        <v>0</v>
      </c>
      <c r="L617" s="15">
        <f t="shared" si="79"/>
        <v>0</v>
      </c>
      <c r="M617" s="15">
        <f t="shared" si="79"/>
        <v>0</v>
      </c>
      <c r="N617" s="14">
        <f t="shared" si="76"/>
        <v>250870.56088132577</v>
      </c>
      <c r="O617" s="11">
        <f t="shared" si="77"/>
        <v>50855.799178755755</v>
      </c>
    </row>
    <row r="618" spans="7:15" x14ac:dyDescent="0.2">
      <c r="G618" s="13">
        <f>VLOOKUP(33,HistData,2)</f>
        <v>49.696501102020065</v>
      </c>
      <c r="H618" s="15">
        <f t="shared" si="78"/>
        <v>5.6965011020200649</v>
      </c>
      <c r="I618" s="15">
        <f t="shared" si="78"/>
        <v>1.6965011020200649</v>
      </c>
      <c r="J618" s="15">
        <f t="shared" si="78"/>
        <v>0</v>
      </c>
      <c r="K618" s="15">
        <f t="shared" si="79"/>
        <v>0</v>
      </c>
      <c r="L618" s="15">
        <f t="shared" si="79"/>
        <v>0</v>
      </c>
      <c r="M618" s="15">
        <f t="shared" si="79"/>
        <v>0</v>
      </c>
      <c r="N618" s="14">
        <f t="shared" si="76"/>
        <v>248482.50551010034</v>
      </c>
      <c r="O618" s="11">
        <f t="shared" si="77"/>
        <v>48467.743807530322</v>
      </c>
    </row>
    <row r="619" spans="7:15" x14ac:dyDescent="0.2">
      <c r="G619" s="13">
        <f>VLOOKUP(2,HistData,2)</f>
        <v>49.793988430584655</v>
      </c>
      <c r="H619" s="15">
        <f t="shared" si="78"/>
        <v>5.7939884305846547</v>
      </c>
      <c r="I619" s="15">
        <f t="shared" si="78"/>
        <v>1.7939884305846547</v>
      </c>
      <c r="J619" s="15">
        <f t="shared" si="78"/>
        <v>0</v>
      </c>
      <c r="K619" s="15">
        <f t="shared" si="79"/>
        <v>0</v>
      </c>
      <c r="L619" s="15">
        <f t="shared" si="79"/>
        <v>0</v>
      </c>
      <c r="M619" s="15">
        <f t="shared" si="79"/>
        <v>0</v>
      </c>
      <c r="N619" s="14">
        <f t="shared" si="76"/>
        <v>248969.94215292326</v>
      </c>
      <c r="O619" s="11">
        <f t="shared" si="77"/>
        <v>48955.180450353248</v>
      </c>
    </row>
    <row r="620" spans="7:15" x14ac:dyDescent="0.2">
      <c r="G620" s="13">
        <f>VLOOKUP(52,HistData,2)</f>
        <v>50.546039390546298</v>
      </c>
      <c r="H620" s="15">
        <f t="shared" ref="H620:J639" si="80">MAX(FinStock-H$15, 0)</f>
        <v>6.5460393905462979</v>
      </c>
      <c r="I620" s="15">
        <f t="shared" si="80"/>
        <v>2.5460393905462979</v>
      </c>
      <c r="J620" s="15">
        <f t="shared" si="80"/>
        <v>0</v>
      </c>
      <c r="K620" s="15">
        <f t="shared" ref="K620:M639" si="81">MAX(K$15 - FinStock,0)</f>
        <v>0</v>
      </c>
      <c r="L620" s="15">
        <f t="shared" si="81"/>
        <v>0</v>
      </c>
      <c r="M620" s="15">
        <f t="shared" si="81"/>
        <v>0</v>
      </c>
      <c r="N620" s="14">
        <f t="shared" si="76"/>
        <v>252730.19695273149</v>
      </c>
      <c r="O620" s="11">
        <f t="shared" si="77"/>
        <v>52715.435250161478</v>
      </c>
    </row>
    <row r="621" spans="7:15" x14ac:dyDescent="0.2">
      <c r="G621" s="13">
        <f>VLOOKUP(27,HistData,2)</f>
        <v>49.920535723504365</v>
      </c>
      <c r="H621" s="15">
        <f t="shared" si="80"/>
        <v>5.920535723504365</v>
      </c>
      <c r="I621" s="15">
        <f t="shared" si="80"/>
        <v>1.920535723504365</v>
      </c>
      <c r="J621" s="15">
        <f t="shared" si="80"/>
        <v>0</v>
      </c>
      <c r="K621" s="15">
        <f t="shared" si="81"/>
        <v>0</v>
      </c>
      <c r="L621" s="15">
        <f t="shared" si="81"/>
        <v>0</v>
      </c>
      <c r="M621" s="15">
        <f t="shared" si="81"/>
        <v>0</v>
      </c>
      <c r="N621" s="14">
        <f t="shared" si="76"/>
        <v>249602.67861752183</v>
      </c>
      <c r="O621" s="11">
        <f t="shared" si="77"/>
        <v>49587.916914951813</v>
      </c>
    </row>
    <row r="622" spans="7:15" x14ac:dyDescent="0.2">
      <c r="G622" s="13">
        <f>VLOOKUP(34,HistData,2)</f>
        <v>49.680187359582725</v>
      </c>
      <c r="H622" s="15">
        <f t="shared" si="80"/>
        <v>5.6801873595827246</v>
      </c>
      <c r="I622" s="15">
        <f t="shared" si="80"/>
        <v>1.6801873595827246</v>
      </c>
      <c r="J622" s="15">
        <f t="shared" si="80"/>
        <v>0</v>
      </c>
      <c r="K622" s="15">
        <f t="shared" si="81"/>
        <v>0</v>
      </c>
      <c r="L622" s="15">
        <f t="shared" si="81"/>
        <v>0</v>
      </c>
      <c r="M622" s="15">
        <f t="shared" si="81"/>
        <v>0</v>
      </c>
      <c r="N622" s="14">
        <f t="shared" si="76"/>
        <v>248400.93679791363</v>
      </c>
      <c r="O622" s="11">
        <f t="shared" si="77"/>
        <v>48386.175095343613</v>
      </c>
    </row>
    <row r="623" spans="7:15" x14ac:dyDescent="0.2">
      <c r="G623" s="13">
        <f>VLOOKUP(10,HistData,2)</f>
        <v>49.756247877678717</v>
      </c>
      <c r="H623" s="15">
        <f t="shared" si="80"/>
        <v>5.7562478776787174</v>
      </c>
      <c r="I623" s="15">
        <f t="shared" si="80"/>
        <v>1.7562478776787174</v>
      </c>
      <c r="J623" s="15">
        <f t="shared" si="80"/>
        <v>0</v>
      </c>
      <c r="K623" s="15">
        <f t="shared" si="81"/>
        <v>0</v>
      </c>
      <c r="L623" s="15">
        <f t="shared" si="81"/>
        <v>0</v>
      </c>
      <c r="M623" s="15">
        <f t="shared" si="81"/>
        <v>0</v>
      </c>
      <c r="N623" s="14">
        <f t="shared" si="76"/>
        <v>248781.23938839359</v>
      </c>
      <c r="O623" s="11">
        <f t="shared" si="77"/>
        <v>48766.477685823571</v>
      </c>
    </row>
    <row r="624" spans="7:15" x14ac:dyDescent="0.2">
      <c r="G624" s="13">
        <f>VLOOKUP(12,HistData,2)</f>
        <v>49.789588444608874</v>
      </c>
      <c r="H624" s="15">
        <f t="shared" si="80"/>
        <v>5.7895884446088743</v>
      </c>
      <c r="I624" s="15">
        <f t="shared" si="80"/>
        <v>1.7895884446088743</v>
      </c>
      <c r="J624" s="15">
        <f t="shared" si="80"/>
        <v>0</v>
      </c>
      <c r="K624" s="15">
        <f t="shared" si="81"/>
        <v>0</v>
      </c>
      <c r="L624" s="15">
        <f t="shared" si="81"/>
        <v>0</v>
      </c>
      <c r="M624" s="15">
        <f t="shared" si="81"/>
        <v>0</v>
      </c>
      <c r="N624" s="14">
        <f t="shared" si="76"/>
        <v>248947.94222304437</v>
      </c>
      <c r="O624" s="11">
        <f t="shared" si="77"/>
        <v>48933.180520474358</v>
      </c>
    </row>
    <row r="625" spans="7:15" x14ac:dyDescent="0.2">
      <c r="G625" s="13">
        <f>VLOOKUP(36,HistData,2)</f>
        <v>49.680664559359165</v>
      </c>
      <c r="H625" s="15">
        <f t="shared" si="80"/>
        <v>5.6806645593591654</v>
      </c>
      <c r="I625" s="15">
        <f t="shared" si="80"/>
        <v>1.6806645593591654</v>
      </c>
      <c r="J625" s="15">
        <f t="shared" si="80"/>
        <v>0</v>
      </c>
      <c r="K625" s="15">
        <f t="shared" si="81"/>
        <v>0</v>
      </c>
      <c r="L625" s="15">
        <f t="shared" si="81"/>
        <v>0</v>
      </c>
      <c r="M625" s="15">
        <f t="shared" si="81"/>
        <v>0</v>
      </c>
      <c r="N625" s="14">
        <f t="shared" si="76"/>
        <v>248403.32279679584</v>
      </c>
      <c r="O625" s="11">
        <f t="shared" si="77"/>
        <v>48388.561094225821</v>
      </c>
    </row>
    <row r="626" spans="7:15" x14ac:dyDescent="0.2">
      <c r="G626" s="13">
        <f>VLOOKUP(5,HistData,2)</f>
        <v>49.709124117883135</v>
      </c>
      <c r="H626" s="15">
        <f t="shared" si="80"/>
        <v>5.7091241178831353</v>
      </c>
      <c r="I626" s="15">
        <f t="shared" si="80"/>
        <v>1.7091241178831353</v>
      </c>
      <c r="J626" s="15">
        <f t="shared" si="80"/>
        <v>0</v>
      </c>
      <c r="K626" s="15">
        <f t="shared" si="81"/>
        <v>0</v>
      </c>
      <c r="L626" s="15">
        <f t="shared" si="81"/>
        <v>0</v>
      </c>
      <c r="M626" s="15">
        <f t="shared" si="81"/>
        <v>0</v>
      </c>
      <c r="N626" s="14">
        <f t="shared" si="76"/>
        <v>248545.62058941569</v>
      </c>
      <c r="O626" s="11">
        <f t="shared" si="77"/>
        <v>48530.858886845672</v>
      </c>
    </row>
    <row r="627" spans="7:15" x14ac:dyDescent="0.2">
      <c r="G627" s="13">
        <f>VLOOKUP(59,HistData,2)</f>
        <v>50.883833692986435</v>
      </c>
      <c r="H627" s="15">
        <f t="shared" si="80"/>
        <v>6.8838336929864354</v>
      </c>
      <c r="I627" s="15">
        <f t="shared" si="80"/>
        <v>2.8838336929864354</v>
      </c>
      <c r="J627" s="15">
        <f t="shared" si="80"/>
        <v>0</v>
      </c>
      <c r="K627" s="15">
        <f t="shared" si="81"/>
        <v>0</v>
      </c>
      <c r="L627" s="15">
        <f t="shared" si="81"/>
        <v>0</v>
      </c>
      <c r="M627" s="15">
        <f t="shared" si="81"/>
        <v>0</v>
      </c>
      <c r="N627" s="14">
        <f t="shared" si="76"/>
        <v>254419.16846493218</v>
      </c>
      <c r="O627" s="11">
        <f t="shared" si="77"/>
        <v>54404.406762362167</v>
      </c>
    </row>
    <row r="628" spans="7:15" x14ac:dyDescent="0.2">
      <c r="G628" s="13">
        <f>VLOOKUP(56,HistData,2)</f>
        <v>50.899523748768374</v>
      </c>
      <c r="H628" s="15">
        <f t="shared" si="80"/>
        <v>6.8995237487683738</v>
      </c>
      <c r="I628" s="15">
        <f t="shared" si="80"/>
        <v>2.8995237487683738</v>
      </c>
      <c r="J628" s="15">
        <f t="shared" si="80"/>
        <v>0</v>
      </c>
      <c r="K628" s="15">
        <f t="shared" si="81"/>
        <v>0</v>
      </c>
      <c r="L628" s="15">
        <f t="shared" si="81"/>
        <v>0</v>
      </c>
      <c r="M628" s="15">
        <f t="shared" si="81"/>
        <v>0</v>
      </c>
      <c r="N628" s="14">
        <f t="shared" si="76"/>
        <v>254497.61874384186</v>
      </c>
      <c r="O628" s="11">
        <f t="shared" si="77"/>
        <v>54482.85704127184</v>
      </c>
    </row>
    <row r="629" spans="7:15" x14ac:dyDescent="0.2">
      <c r="G629" s="13">
        <f>VLOOKUP(53,HistData,2)</f>
        <v>50.552966764847973</v>
      </c>
      <c r="H629" s="15">
        <f t="shared" si="80"/>
        <v>6.552966764847973</v>
      </c>
      <c r="I629" s="15">
        <f t="shared" si="80"/>
        <v>2.552966764847973</v>
      </c>
      <c r="J629" s="15">
        <f t="shared" si="80"/>
        <v>0</v>
      </c>
      <c r="K629" s="15">
        <f t="shared" si="81"/>
        <v>0</v>
      </c>
      <c r="L629" s="15">
        <f t="shared" si="81"/>
        <v>0</v>
      </c>
      <c r="M629" s="15">
        <f t="shared" si="81"/>
        <v>0</v>
      </c>
      <c r="N629" s="14">
        <f t="shared" si="76"/>
        <v>252764.83382423987</v>
      </c>
      <c r="O629" s="11">
        <f t="shared" si="77"/>
        <v>52750.072121669858</v>
      </c>
    </row>
    <row r="630" spans="7:15" x14ac:dyDescent="0.2">
      <c r="G630" s="13">
        <f>VLOOKUP(51,HistData,2)</f>
        <v>50.605071791789086</v>
      </c>
      <c r="H630" s="15">
        <f t="shared" si="80"/>
        <v>6.6050717917890864</v>
      </c>
      <c r="I630" s="15">
        <f t="shared" si="80"/>
        <v>2.6050717917890864</v>
      </c>
      <c r="J630" s="15">
        <f t="shared" si="80"/>
        <v>0</v>
      </c>
      <c r="K630" s="15">
        <f t="shared" si="81"/>
        <v>0</v>
      </c>
      <c r="L630" s="15">
        <f t="shared" si="81"/>
        <v>0</v>
      </c>
      <c r="M630" s="15">
        <f t="shared" si="81"/>
        <v>0</v>
      </c>
      <c r="N630" s="14">
        <f t="shared" si="76"/>
        <v>253025.35895894544</v>
      </c>
      <c r="O630" s="11">
        <f t="shared" si="77"/>
        <v>53010.597256375419</v>
      </c>
    </row>
    <row r="631" spans="7:15" x14ac:dyDescent="0.2">
      <c r="G631" s="13">
        <f>VLOOKUP(57,HistData,2)</f>
        <v>50.812751561091723</v>
      </c>
      <c r="H631" s="15">
        <f t="shared" si="80"/>
        <v>6.8127515610917229</v>
      </c>
      <c r="I631" s="15">
        <f t="shared" si="80"/>
        <v>2.8127515610917229</v>
      </c>
      <c r="J631" s="15">
        <f t="shared" si="80"/>
        <v>0</v>
      </c>
      <c r="K631" s="15">
        <f t="shared" si="81"/>
        <v>0</v>
      </c>
      <c r="L631" s="15">
        <f t="shared" si="81"/>
        <v>0</v>
      </c>
      <c r="M631" s="15">
        <f t="shared" si="81"/>
        <v>0</v>
      </c>
      <c r="N631" s="14">
        <f t="shared" si="76"/>
        <v>254063.75780545862</v>
      </c>
      <c r="O631" s="11">
        <f t="shared" si="77"/>
        <v>54048.996102888603</v>
      </c>
    </row>
    <row r="632" spans="7:15" x14ac:dyDescent="0.2">
      <c r="G632" s="13">
        <f>VLOOKUP(23,HistData,2)</f>
        <v>49.905222000624477</v>
      </c>
      <c r="H632" s="15">
        <f t="shared" si="80"/>
        <v>5.9052220006244767</v>
      </c>
      <c r="I632" s="15">
        <f t="shared" si="80"/>
        <v>1.9052220006244767</v>
      </c>
      <c r="J632" s="15">
        <f t="shared" si="80"/>
        <v>0</v>
      </c>
      <c r="K632" s="15">
        <f t="shared" si="81"/>
        <v>0</v>
      </c>
      <c r="L632" s="15">
        <f t="shared" si="81"/>
        <v>0</v>
      </c>
      <c r="M632" s="15">
        <f t="shared" si="81"/>
        <v>0</v>
      </c>
      <c r="N632" s="14">
        <f t="shared" si="76"/>
        <v>249526.11000312239</v>
      </c>
      <c r="O632" s="11">
        <f t="shared" si="77"/>
        <v>49511.348300552374</v>
      </c>
    </row>
    <row r="633" spans="7:15" x14ac:dyDescent="0.2">
      <c r="G633" s="13">
        <f>VLOOKUP(50,HistData,2)</f>
        <v>50.327005754053239</v>
      </c>
      <c r="H633" s="15">
        <f t="shared" si="80"/>
        <v>6.3270057540532392</v>
      </c>
      <c r="I633" s="15">
        <f t="shared" si="80"/>
        <v>2.3270057540532392</v>
      </c>
      <c r="J633" s="15">
        <f t="shared" si="80"/>
        <v>0</v>
      </c>
      <c r="K633" s="15">
        <f t="shared" si="81"/>
        <v>0</v>
      </c>
      <c r="L633" s="15">
        <f t="shared" si="81"/>
        <v>0</v>
      </c>
      <c r="M633" s="15">
        <f t="shared" si="81"/>
        <v>0</v>
      </c>
      <c r="N633" s="14">
        <f t="shared" si="76"/>
        <v>251635.02877026619</v>
      </c>
      <c r="O633" s="11">
        <f t="shared" si="77"/>
        <v>51620.267067696172</v>
      </c>
    </row>
    <row r="634" spans="7:15" x14ac:dyDescent="0.2">
      <c r="G634" s="13">
        <f>VLOOKUP(23,HistData,2)</f>
        <v>49.905222000624477</v>
      </c>
      <c r="H634" s="15">
        <f t="shared" si="80"/>
        <v>5.9052220006244767</v>
      </c>
      <c r="I634" s="15">
        <f t="shared" si="80"/>
        <v>1.9052220006244767</v>
      </c>
      <c r="J634" s="15">
        <f t="shared" si="80"/>
        <v>0</v>
      </c>
      <c r="K634" s="15">
        <f t="shared" si="81"/>
        <v>0</v>
      </c>
      <c r="L634" s="15">
        <f t="shared" si="81"/>
        <v>0</v>
      </c>
      <c r="M634" s="15">
        <f t="shared" si="81"/>
        <v>0</v>
      </c>
      <c r="N634" s="14">
        <f t="shared" si="76"/>
        <v>249526.11000312239</v>
      </c>
      <c r="O634" s="11">
        <f t="shared" si="77"/>
        <v>49511.348300552374</v>
      </c>
    </row>
    <row r="635" spans="7:15" x14ac:dyDescent="0.2">
      <c r="G635" s="13">
        <f>VLOOKUP(27,HistData,2)</f>
        <v>49.920535723504365</v>
      </c>
      <c r="H635" s="15">
        <f t="shared" si="80"/>
        <v>5.920535723504365</v>
      </c>
      <c r="I635" s="15">
        <f t="shared" si="80"/>
        <v>1.920535723504365</v>
      </c>
      <c r="J635" s="15">
        <f t="shared" si="80"/>
        <v>0</v>
      </c>
      <c r="K635" s="15">
        <f t="shared" si="81"/>
        <v>0</v>
      </c>
      <c r="L635" s="15">
        <f t="shared" si="81"/>
        <v>0</v>
      </c>
      <c r="M635" s="15">
        <f t="shared" si="81"/>
        <v>0</v>
      </c>
      <c r="N635" s="14">
        <f t="shared" si="76"/>
        <v>249602.67861752183</v>
      </c>
      <c r="O635" s="11">
        <f t="shared" si="77"/>
        <v>49587.916914951813</v>
      </c>
    </row>
    <row r="636" spans="7:15" x14ac:dyDescent="0.2">
      <c r="G636" s="13">
        <f>VLOOKUP(50,HistData,2)</f>
        <v>50.327005754053239</v>
      </c>
      <c r="H636" s="15">
        <f t="shared" si="80"/>
        <v>6.3270057540532392</v>
      </c>
      <c r="I636" s="15">
        <f t="shared" si="80"/>
        <v>2.3270057540532392</v>
      </c>
      <c r="J636" s="15">
        <f t="shared" si="80"/>
        <v>0</v>
      </c>
      <c r="K636" s="15">
        <f t="shared" si="81"/>
        <v>0</v>
      </c>
      <c r="L636" s="15">
        <f t="shared" si="81"/>
        <v>0</v>
      </c>
      <c r="M636" s="15">
        <f t="shared" si="81"/>
        <v>0</v>
      </c>
      <c r="N636" s="14">
        <f t="shared" si="76"/>
        <v>251635.02877026619</v>
      </c>
      <c r="O636" s="11">
        <f t="shared" si="77"/>
        <v>51620.267067696172</v>
      </c>
    </row>
    <row r="637" spans="7:15" x14ac:dyDescent="0.2">
      <c r="G637" s="13">
        <f>VLOOKUP(49,HistData,2)</f>
        <v>50.312611954459221</v>
      </c>
      <c r="H637" s="15">
        <f t="shared" si="80"/>
        <v>6.3126119544592214</v>
      </c>
      <c r="I637" s="15">
        <f t="shared" si="80"/>
        <v>2.3126119544592214</v>
      </c>
      <c r="J637" s="15">
        <f t="shared" si="80"/>
        <v>0</v>
      </c>
      <c r="K637" s="15">
        <f t="shared" si="81"/>
        <v>0</v>
      </c>
      <c r="L637" s="15">
        <f t="shared" si="81"/>
        <v>0</v>
      </c>
      <c r="M637" s="15">
        <f t="shared" si="81"/>
        <v>0</v>
      </c>
      <c r="N637" s="14">
        <f t="shared" si="76"/>
        <v>251563.05977229611</v>
      </c>
      <c r="O637" s="11">
        <f t="shared" si="77"/>
        <v>51548.298069726094</v>
      </c>
    </row>
    <row r="638" spans="7:15" x14ac:dyDescent="0.2">
      <c r="G638" s="13">
        <f>VLOOKUP(38,HistData,2)</f>
        <v>49.71076257758039</v>
      </c>
      <c r="H638" s="15">
        <f t="shared" si="80"/>
        <v>5.7107625775803896</v>
      </c>
      <c r="I638" s="15">
        <f t="shared" si="80"/>
        <v>1.7107625775803896</v>
      </c>
      <c r="J638" s="15">
        <f t="shared" si="80"/>
        <v>0</v>
      </c>
      <c r="K638" s="15">
        <f t="shared" si="81"/>
        <v>0</v>
      </c>
      <c r="L638" s="15">
        <f t="shared" si="81"/>
        <v>0</v>
      </c>
      <c r="M638" s="15">
        <f t="shared" si="81"/>
        <v>0</v>
      </c>
      <c r="N638" s="14">
        <f t="shared" si="76"/>
        <v>248553.81288790194</v>
      </c>
      <c r="O638" s="11">
        <f t="shared" si="77"/>
        <v>48539.051185331919</v>
      </c>
    </row>
    <row r="639" spans="7:15" x14ac:dyDescent="0.2">
      <c r="G639" s="13">
        <f>VLOOKUP(25,HistData,2)</f>
        <v>49.769138344987745</v>
      </c>
      <c r="H639" s="15">
        <f t="shared" si="80"/>
        <v>5.7691383449877449</v>
      </c>
      <c r="I639" s="15">
        <f t="shared" si="80"/>
        <v>1.7691383449877449</v>
      </c>
      <c r="J639" s="15">
        <f t="shared" si="80"/>
        <v>0</v>
      </c>
      <c r="K639" s="15">
        <f t="shared" si="81"/>
        <v>0</v>
      </c>
      <c r="L639" s="15">
        <f t="shared" si="81"/>
        <v>0</v>
      </c>
      <c r="M639" s="15">
        <f t="shared" si="81"/>
        <v>0</v>
      </c>
      <c r="N639" s="14">
        <f t="shared" si="76"/>
        <v>248845.69172493872</v>
      </c>
      <c r="O639" s="11">
        <f t="shared" si="77"/>
        <v>48830.930022368702</v>
      </c>
    </row>
    <row r="640" spans="7:15" x14ac:dyDescent="0.2">
      <c r="G640" s="13">
        <f>VLOOKUP(9,HistData,2)</f>
        <v>49.652034636062211</v>
      </c>
      <c r="H640" s="15">
        <f t="shared" ref="H640:J659" si="82">MAX(FinStock-H$15, 0)</f>
        <v>5.6520346360622113</v>
      </c>
      <c r="I640" s="15">
        <f t="shared" si="82"/>
        <v>1.6520346360622113</v>
      </c>
      <c r="J640" s="15">
        <f t="shared" si="82"/>
        <v>0</v>
      </c>
      <c r="K640" s="15">
        <f t="shared" ref="K640:M659" si="83">MAX(K$15 - FinStock,0)</f>
        <v>0</v>
      </c>
      <c r="L640" s="15">
        <f t="shared" si="83"/>
        <v>0</v>
      </c>
      <c r="M640" s="15">
        <f t="shared" si="83"/>
        <v>0</v>
      </c>
      <c r="N640" s="14">
        <f t="shared" si="76"/>
        <v>248260.17318031105</v>
      </c>
      <c r="O640" s="11">
        <f t="shared" si="77"/>
        <v>48245.411477741029</v>
      </c>
    </row>
    <row r="641" spans="7:15" x14ac:dyDescent="0.2">
      <c r="G641" s="13">
        <f>VLOOKUP(40,HistData,2)</f>
        <v>49.82087197881701</v>
      </c>
      <c r="H641" s="15">
        <f t="shared" si="82"/>
        <v>5.82087197881701</v>
      </c>
      <c r="I641" s="15">
        <f t="shared" si="82"/>
        <v>1.82087197881701</v>
      </c>
      <c r="J641" s="15">
        <f t="shared" si="82"/>
        <v>0</v>
      </c>
      <c r="K641" s="15">
        <f t="shared" si="83"/>
        <v>0</v>
      </c>
      <c r="L641" s="15">
        <f t="shared" si="83"/>
        <v>0</v>
      </c>
      <c r="M641" s="15">
        <f t="shared" si="83"/>
        <v>0</v>
      </c>
      <c r="N641" s="14">
        <f t="shared" si="76"/>
        <v>249104.35989408506</v>
      </c>
      <c r="O641" s="11">
        <f t="shared" si="77"/>
        <v>49089.598191515048</v>
      </c>
    </row>
    <row r="642" spans="7:15" x14ac:dyDescent="0.2">
      <c r="G642" s="13">
        <f>VLOOKUP(8,HistData,2)</f>
        <v>49.620263883842931</v>
      </c>
      <c r="H642" s="15">
        <f t="shared" si="82"/>
        <v>5.6202638838429309</v>
      </c>
      <c r="I642" s="15">
        <f t="shared" si="82"/>
        <v>1.6202638838429309</v>
      </c>
      <c r="J642" s="15">
        <f t="shared" si="82"/>
        <v>0</v>
      </c>
      <c r="K642" s="15">
        <f t="shared" si="83"/>
        <v>0</v>
      </c>
      <c r="L642" s="15">
        <f t="shared" si="83"/>
        <v>0</v>
      </c>
      <c r="M642" s="15">
        <f t="shared" si="83"/>
        <v>0</v>
      </c>
      <c r="N642" s="14">
        <f t="shared" si="76"/>
        <v>248101.31941921465</v>
      </c>
      <c r="O642" s="11">
        <f t="shared" si="77"/>
        <v>48086.557716644631</v>
      </c>
    </row>
    <row r="643" spans="7:15" x14ac:dyDescent="0.2">
      <c r="G643" s="13">
        <f>VLOOKUP(1,HistData,2)</f>
        <v>49.916840350145897</v>
      </c>
      <c r="H643" s="15">
        <f t="shared" si="82"/>
        <v>5.9168403501458968</v>
      </c>
      <c r="I643" s="15">
        <f t="shared" si="82"/>
        <v>1.9168403501458968</v>
      </c>
      <c r="J643" s="15">
        <f t="shared" si="82"/>
        <v>0</v>
      </c>
      <c r="K643" s="15">
        <f t="shared" si="83"/>
        <v>0</v>
      </c>
      <c r="L643" s="15">
        <f t="shared" si="83"/>
        <v>0</v>
      </c>
      <c r="M643" s="15">
        <f t="shared" si="83"/>
        <v>0</v>
      </c>
      <c r="N643" s="14">
        <f t="shared" si="76"/>
        <v>249584.20175072949</v>
      </c>
      <c r="O643" s="11">
        <f t="shared" si="77"/>
        <v>49569.440048159478</v>
      </c>
    </row>
    <row r="644" spans="7:15" x14ac:dyDescent="0.2">
      <c r="G644" s="13">
        <f>VLOOKUP(19,HistData,2)</f>
        <v>49.766551088206143</v>
      </c>
      <c r="H644" s="15">
        <f t="shared" si="82"/>
        <v>5.7665510882061426</v>
      </c>
      <c r="I644" s="15">
        <f t="shared" si="82"/>
        <v>1.7665510882061426</v>
      </c>
      <c r="J644" s="15">
        <f t="shared" si="82"/>
        <v>0</v>
      </c>
      <c r="K644" s="15">
        <f t="shared" si="83"/>
        <v>0</v>
      </c>
      <c r="L644" s="15">
        <f t="shared" si="83"/>
        <v>0</v>
      </c>
      <c r="M644" s="15">
        <f t="shared" si="83"/>
        <v>0</v>
      </c>
      <c r="N644" s="14">
        <f t="shared" si="76"/>
        <v>248832.75544103072</v>
      </c>
      <c r="O644" s="11">
        <f t="shared" si="77"/>
        <v>48817.993738460704</v>
      </c>
    </row>
    <row r="645" spans="7:15" x14ac:dyDescent="0.2">
      <c r="G645" s="13">
        <f>VLOOKUP(35,HistData,2)</f>
        <v>49.702272165236437</v>
      </c>
      <c r="H645" s="15">
        <f t="shared" si="82"/>
        <v>5.7022721652364368</v>
      </c>
      <c r="I645" s="15">
        <f t="shared" si="82"/>
        <v>1.7022721652364368</v>
      </c>
      <c r="J645" s="15">
        <f t="shared" si="82"/>
        <v>0</v>
      </c>
      <c r="K645" s="15">
        <f t="shared" si="83"/>
        <v>0</v>
      </c>
      <c r="L645" s="15">
        <f t="shared" si="83"/>
        <v>0</v>
      </c>
      <c r="M645" s="15">
        <f t="shared" si="83"/>
        <v>0</v>
      </c>
      <c r="N645" s="14">
        <f t="shared" si="76"/>
        <v>248511.36082618218</v>
      </c>
      <c r="O645" s="11">
        <f t="shared" si="77"/>
        <v>48496.599123612163</v>
      </c>
    </row>
    <row r="646" spans="7:15" x14ac:dyDescent="0.2">
      <c r="G646" s="13">
        <f>VLOOKUP(21,HistData,2)</f>
        <v>49.930124724191259</v>
      </c>
      <c r="H646" s="15">
        <f t="shared" si="82"/>
        <v>5.9301247241912591</v>
      </c>
      <c r="I646" s="15">
        <f t="shared" si="82"/>
        <v>1.9301247241912591</v>
      </c>
      <c r="J646" s="15">
        <f t="shared" si="82"/>
        <v>0</v>
      </c>
      <c r="K646" s="15">
        <f t="shared" si="83"/>
        <v>0</v>
      </c>
      <c r="L646" s="15">
        <f t="shared" si="83"/>
        <v>0</v>
      </c>
      <c r="M646" s="15">
        <f t="shared" si="83"/>
        <v>0</v>
      </c>
      <c r="N646" s="14">
        <f t="shared" si="76"/>
        <v>249650.62362095629</v>
      </c>
      <c r="O646" s="11">
        <f t="shared" si="77"/>
        <v>49635.861918386276</v>
      </c>
    </row>
    <row r="647" spans="7:15" x14ac:dyDescent="0.2">
      <c r="G647" s="13">
        <f>VLOOKUP(41,HistData,2)</f>
        <v>49.728147140611256</v>
      </c>
      <c r="H647" s="15">
        <f t="shared" si="82"/>
        <v>5.7281471406112558</v>
      </c>
      <c r="I647" s="15">
        <f t="shared" si="82"/>
        <v>1.7281471406112558</v>
      </c>
      <c r="J647" s="15">
        <f t="shared" si="82"/>
        <v>0</v>
      </c>
      <c r="K647" s="15">
        <f t="shared" si="83"/>
        <v>0</v>
      </c>
      <c r="L647" s="15">
        <f t="shared" si="83"/>
        <v>0</v>
      </c>
      <c r="M647" s="15">
        <f t="shared" si="83"/>
        <v>0</v>
      </c>
      <c r="N647" s="14">
        <f t="shared" si="76"/>
        <v>248640.73570305627</v>
      </c>
      <c r="O647" s="11">
        <f t="shared" si="77"/>
        <v>48625.974000486254</v>
      </c>
    </row>
    <row r="648" spans="7:15" x14ac:dyDescent="0.2">
      <c r="G648" s="13">
        <f>VLOOKUP(33,HistData,2)</f>
        <v>49.696501102020065</v>
      </c>
      <c r="H648" s="15">
        <f t="shared" si="82"/>
        <v>5.6965011020200649</v>
      </c>
      <c r="I648" s="15">
        <f t="shared" si="82"/>
        <v>1.6965011020200649</v>
      </c>
      <c r="J648" s="15">
        <f t="shared" si="82"/>
        <v>0</v>
      </c>
      <c r="K648" s="15">
        <f t="shared" si="83"/>
        <v>0</v>
      </c>
      <c r="L648" s="15">
        <f t="shared" si="83"/>
        <v>0</v>
      </c>
      <c r="M648" s="15">
        <f t="shared" si="83"/>
        <v>0</v>
      </c>
      <c r="N648" s="14">
        <f t="shared" si="76"/>
        <v>248482.50551010034</v>
      </c>
      <c r="O648" s="11">
        <f t="shared" si="77"/>
        <v>48467.743807530322</v>
      </c>
    </row>
    <row r="649" spans="7:15" x14ac:dyDescent="0.2">
      <c r="G649" s="13">
        <f>VLOOKUP(17,HistData,2)</f>
        <v>49.873339243230099</v>
      </c>
      <c r="H649" s="15">
        <f t="shared" si="82"/>
        <v>5.8733392432300988</v>
      </c>
      <c r="I649" s="15">
        <f t="shared" si="82"/>
        <v>1.8733392432300988</v>
      </c>
      <c r="J649" s="15">
        <f t="shared" si="82"/>
        <v>0</v>
      </c>
      <c r="K649" s="15">
        <f t="shared" si="83"/>
        <v>0</v>
      </c>
      <c r="L649" s="15">
        <f t="shared" si="83"/>
        <v>0</v>
      </c>
      <c r="M649" s="15">
        <f t="shared" si="83"/>
        <v>0</v>
      </c>
      <c r="N649" s="14">
        <f t="shared" si="76"/>
        <v>249366.69621615051</v>
      </c>
      <c r="O649" s="11">
        <f t="shared" si="77"/>
        <v>49351.934513580491</v>
      </c>
    </row>
    <row r="650" spans="7:15" x14ac:dyDescent="0.2">
      <c r="G650" s="13">
        <f>VLOOKUP(13,HistData,2)</f>
        <v>49.651501120239637</v>
      </c>
      <c r="H650" s="15">
        <f t="shared" si="82"/>
        <v>5.6515011202396366</v>
      </c>
      <c r="I650" s="15">
        <f t="shared" si="82"/>
        <v>1.6515011202396366</v>
      </c>
      <c r="J650" s="15">
        <f t="shared" si="82"/>
        <v>0</v>
      </c>
      <c r="K650" s="15">
        <f t="shared" si="83"/>
        <v>0</v>
      </c>
      <c r="L650" s="15">
        <f t="shared" si="83"/>
        <v>0</v>
      </c>
      <c r="M650" s="15">
        <f t="shared" si="83"/>
        <v>0</v>
      </c>
      <c r="N650" s="14">
        <f t="shared" si="76"/>
        <v>248257.50560119818</v>
      </c>
      <c r="O650" s="11">
        <f t="shared" si="77"/>
        <v>48242.743898628163</v>
      </c>
    </row>
    <row r="651" spans="7:15" x14ac:dyDescent="0.2">
      <c r="G651" s="13">
        <f>VLOOKUP(26,HistData,2)</f>
        <v>49.641763344987744</v>
      </c>
      <c r="H651" s="15">
        <f t="shared" si="82"/>
        <v>5.6417633449877442</v>
      </c>
      <c r="I651" s="15">
        <f t="shared" si="82"/>
        <v>1.6417633449877442</v>
      </c>
      <c r="J651" s="15">
        <f t="shared" si="82"/>
        <v>0</v>
      </c>
      <c r="K651" s="15">
        <f t="shared" si="83"/>
        <v>0</v>
      </c>
      <c r="L651" s="15">
        <f t="shared" si="83"/>
        <v>0</v>
      </c>
      <c r="M651" s="15">
        <f t="shared" si="83"/>
        <v>0</v>
      </c>
      <c r="N651" s="14">
        <f t="shared" si="76"/>
        <v>248208.81672493872</v>
      </c>
      <c r="O651" s="11">
        <f t="shared" si="77"/>
        <v>48194.055022368702</v>
      </c>
    </row>
    <row r="652" spans="7:15" x14ac:dyDescent="0.2">
      <c r="G652" s="13">
        <f>VLOOKUP(26,HistData,2)</f>
        <v>49.641763344987744</v>
      </c>
      <c r="H652" s="15">
        <f t="shared" si="82"/>
        <v>5.6417633449877442</v>
      </c>
      <c r="I652" s="15">
        <f t="shared" si="82"/>
        <v>1.6417633449877442</v>
      </c>
      <c r="J652" s="15">
        <f t="shared" si="82"/>
        <v>0</v>
      </c>
      <c r="K652" s="15">
        <f t="shared" si="83"/>
        <v>0</v>
      </c>
      <c r="L652" s="15">
        <f t="shared" si="83"/>
        <v>0</v>
      </c>
      <c r="M652" s="15">
        <f t="shared" si="83"/>
        <v>0</v>
      </c>
      <c r="N652" s="14">
        <f t="shared" si="76"/>
        <v>248208.81672493872</v>
      </c>
      <c r="O652" s="11">
        <f t="shared" si="77"/>
        <v>48194.055022368702</v>
      </c>
    </row>
    <row r="653" spans="7:15" x14ac:dyDescent="0.2">
      <c r="G653" s="13">
        <f>VLOOKUP(22,HistData,2)</f>
        <v>49.763288656237144</v>
      </c>
      <c r="H653" s="15">
        <f t="shared" si="82"/>
        <v>5.7632886562371439</v>
      </c>
      <c r="I653" s="15">
        <f t="shared" si="82"/>
        <v>1.7632886562371439</v>
      </c>
      <c r="J653" s="15">
        <f t="shared" si="82"/>
        <v>0</v>
      </c>
      <c r="K653" s="15">
        <f t="shared" si="83"/>
        <v>0</v>
      </c>
      <c r="L653" s="15">
        <f t="shared" si="83"/>
        <v>0</v>
      </c>
      <c r="M653" s="15">
        <f t="shared" si="83"/>
        <v>0</v>
      </c>
      <c r="N653" s="14">
        <f t="shared" si="76"/>
        <v>248816.44328118573</v>
      </c>
      <c r="O653" s="11">
        <f t="shared" si="77"/>
        <v>48801.681578615709</v>
      </c>
    </row>
    <row r="654" spans="7:15" x14ac:dyDescent="0.2">
      <c r="G654" s="13">
        <f>VLOOKUP(59,HistData,2)</f>
        <v>50.883833692986435</v>
      </c>
      <c r="H654" s="15">
        <f t="shared" si="82"/>
        <v>6.8838336929864354</v>
      </c>
      <c r="I654" s="15">
        <f t="shared" si="82"/>
        <v>2.8838336929864354</v>
      </c>
      <c r="J654" s="15">
        <f t="shared" si="82"/>
        <v>0</v>
      </c>
      <c r="K654" s="15">
        <f t="shared" si="83"/>
        <v>0</v>
      </c>
      <c r="L654" s="15">
        <f t="shared" si="83"/>
        <v>0</v>
      </c>
      <c r="M654" s="15">
        <f t="shared" si="83"/>
        <v>0</v>
      </c>
      <c r="N654" s="14">
        <f t="shared" si="76"/>
        <v>254419.16846493218</v>
      </c>
      <c r="O654" s="11">
        <f t="shared" si="77"/>
        <v>54404.406762362167</v>
      </c>
    </row>
    <row r="655" spans="7:15" x14ac:dyDescent="0.2">
      <c r="G655" s="13">
        <f>VLOOKUP(21,HistData,2)</f>
        <v>49.930124724191259</v>
      </c>
      <c r="H655" s="15">
        <f t="shared" si="82"/>
        <v>5.9301247241912591</v>
      </c>
      <c r="I655" s="15">
        <f t="shared" si="82"/>
        <v>1.9301247241912591</v>
      </c>
      <c r="J655" s="15">
        <f t="shared" si="82"/>
        <v>0</v>
      </c>
      <c r="K655" s="15">
        <f t="shared" si="83"/>
        <v>0</v>
      </c>
      <c r="L655" s="15">
        <f t="shared" si="83"/>
        <v>0</v>
      </c>
      <c r="M655" s="15">
        <f t="shared" si="83"/>
        <v>0</v>
      </c>
      <c r="N655" s="14">
        <f t="shared" si="76"/>
        <v>249650.62362095629</v>
      </c>
      <c r="O655" s="11">
        <f t="shared" si="77"/>
        <v>49635.861918386276</v>
      </c>
    </row>
    <row r="656" spans="7:15" x14ac:dyDescent="0.2">
      <c r="G656" s="13">
        <f>VLOOKUP(22,HistData,2)</f>
        <v>49.763288656237144</v>
      </c>
      <c r="H656" s="15">
        <f t="shared" si="82"/>
        <v>5.7632886562371439</v>
      </c>
      <c r="I656" s="15">
        <f t="shared" si="82"/>
        <v>1.7632886562371439</v>
      </c>
      <c r="J656" s="15">
        <f t="shared" si="82"/>
        <v>0</v>
      </c>
      <c r="K656" s="15">
        <f t="shared" si="83"/>
        <v>0</v>
      </c>
      <c r="L656" s="15">
        <f t="shared" si="83"/>
        <v>0</v>
      </c>
      <c r="M656" s="15">
        <f t="shared" si="83"/>
        <v>0</v>
      </c>
      <c r="N656" s="14">
        <f t="shared" si="76"/>
        <v>248816.44328118573</v>
      </c>
      <c r="O656" s="11">
        <f t="shared" si="77"/>
        <v>48801.681578615709</v>
      </c>
    </row>
    <row r="657" spans="7:15" x14ac:dyDescent="0.2">
      <c r="G657" s="13">
        <f>VLOOKUP(58,HistData,2)</f>
        <v>50.90136694570711</v>
      </c>
      <c r="H657" s="15">
        <f t="shared" si="82"/>
        <v>6.9013669457071103</v>
      </c>
      <c r="I657" s="15">
        <f t="shared" si="82"/>
        <v>2.9013669457071103</v>
      </c>
      <c r="J657" s="15">
        <f t="shared" si="82"/>
        <v>0</v>
      </c>
      <c r="K657" s="15">
        <f t="shared" si="83"/>
        <v>0</v>
      </c>
      <c r="L657" s="15">
        <f t="shared" si="83"/>
        <v>0</v>
      </c>
      <c r="M657" s="15">
        <f t="shared" si="83"/>
        <v>0</v>
      </c>
      <c r="N657" s="14">
        <f t="shared" si="76"/>
        <v>254506.83472853556</v>
      </c>
      <c r="O657" s="11">
        <f t="shared" si="77"/>
        <v>54492.073025965539</v>
      </c>
    </row>
    <row r="658" spans="7:15" x14ac:dyDescent="0.2">
      <c r="G658" s="13">
        <f>VLOOKUP(18,HistData,2)</f>
        <v>49.800288395772469</v>
      </c>
      <c r="H658" s="15">
        <f t="shared" si="82"/>
        <v>5.8002883957724691</v>
      </c>
      <c r="I658" s="15">
        <f t="shared" si="82"/>
        <v>1.8002883957724691</v>
      </c>
      <c r="J658" s="15">
        <f t="shared" si="82"/>
        <v>0</v>
      </c>
      <c r="K658" s="15">
        <f t="shared" si="83"/>
        <v>0</v>
      </c>
      <c r="L658" s="15">
        <f t="shared" si="83"/>
        <v>0</v>
      </c>
      <c r="M658" s="15">
        <f t="shared" si="83"/>
        <v>0</v>
      </c>
      <c r="N658" s="14">
        <f t="shared" si="76"/>
        <v>249001.44197886233</v>
      </c>
      <c r="O658" s="11">
        <f t="shared" si="77"/>
        <v>48986.680276292318</v>
      </c>
    </row>
    <row r="659" spans="7:15" x14ac:dyDescent="0.2">
      <c r="G659" s="13">
        <f>VLOOKUP(16,HistData,2)</f>
        <v>49.634538731253507</v>
      </c>
      <c r="H659" s="15">
        <f t="shared" si="82"/>
        <v>5.6345387312535067</v>
      </c>
      <c r="I659" s="15">
        <f t="shared" si="82"/>
        <v>1.6345387312535067</v>
      </c>
      <c r="J659" s="15">
        <f t="shared" si="82"/>
        <v>0</v>
      </c>
      <c r="K659" s="15">
        <f t="shared" si="83"/>
        <v>0</v>
      </c>
      <c r="L659" s="15">
        <f t="shared" si="83"/>
        <v>0</v>
      </c>
      <c r="M659" s="15">
        <f t="shared" si="83"/>
        <v>0</v>
      </c>
      <c r="N659" s="14">
        <f t="shared" si="76"/>
        <v>248172.69365626754</v>
      </c>
      <c r="O659" s="11">
        <f t="shared" si="77"/>
        <v>48157.931953697524</v>
      </c>
    </row>
    <row r="660" spans="7:15" x14ac:dyDescent="0.2">
      <c r="G660" s="13">
        <f>VLOOKUP(14,HistData,2)</f>
        <v>49.558213449006757</v>
      </c>
      <c r="H660" s="15">
        <f t="shared" ref="H660:J679" si="84">MAX(FinStock-H$15, 0)</f>
        <v>5.5582134490067574</v>
      </c>
      <c r="I660" s="15">
        <f t="shared" si="84"/>
        <v>1.5582134490067574</v>
      </c>
      <c r="J660" s="15">
        <f t="shared" si="84"/>
        <v>0</v>
      </c>
      <c r="K660" s="15">
        <f t="shared" ref="K660:M679" si="85">MAX(K$15 - FinStock,0)</f>
        <v>0</v>
      </c>
      <c r="L660" s="15">
        <f t="shared" si="85"/>
        <v>0</v>
      </c>
      <c r="M660" s="15">
        <f t="shared" si="85"/>
        <v>0</v>
      </c>
      <c r="N660" s="14">
        <f t="shared" ref="N660:N723" si="86">SUMPRODUCT(H660:J660,CallDV)+SUMPRODUCT(K660:M660,PutDV)+Shares*FinStock</f>
        <v>247791.06724503377</v>
      </c>
      <c r="O660" s="11">
        <f t="shared" ref="O660:O723" si="87">N660-TotCost</f>
        <v>47776.305542463757</v>
      </c>
    </row>
    <row r="661" spans="7:15" x14ac:dyDescent="0.2">
      <c r="G661" s="13">
        <f>VLOOKUP(40,HistData,2)</f>
        <v>49.82087197881701</v>
      </c>
      <c r="H661" s="15">
        <f t="shared" si="84"/>
        <v>5.82087197881701</v>
      </c>
      <c r="I661" s="15">
        <f t="shared" si="84"/>
        <v>1.82087197881701</v>
      </c>
      <c r="J661" s="15">
        <f t="shared" si="84"/>
        <v>0</v>
      </c>
      <c r="K661" s="15">
        <f t="shared" si="85"/>
        <v>0</v>
      </c>
      <c r="L661" s="15">
        <f t="shared" si="85"/>
        <v>0</v>
      </c>
      <c r="M661" s="15">
        <f t="shared" si="85"/>
        <v>0</v>
      </c>
      <c r="N661" s="14">
        <f t="shared" si="86"/>
        <v>249104.35989408506</v>
      </c>
      <c r="O661" s="11">
        <f t="shared" si="87"/>
        <v>49089.598191515048</v>
      </c>
    </row>
    <row r="662" spans="7:15" x14ac:dyDescent="0.2">
      <c r="G662" s="13">
        <f>VLOOKUP(31,HistData,2)</f>
        <v>49.575951670982924</v>
      </c>
      <c r="H662" s="15">
        <f t="shared" si="84"/>
        <v>5.5759516709829242</v>
      </c>
      <c r="I662" s="15">
        <f t="shared" si="84"/>
        <v>1.5759516709829242</v>
      </c>
      <c r="J662" s="15">
        <f t="shared" si="84"/>
        <v>0</v>
      </c>
      <c r="K662" s="15">
        <f t="shared" si="85"/>
        <v>0</v>
      </c>
      <c r="L662" s="15">
        <f t="shared" si="85"/>
        <v>0</v>
      </c>
      <c r="M662" s="15">
        <f t="shared" si="85"/>
        <v>0</v>
      </c>
      <c r="N662" s="14">
        <f t="shared" si="86"/>
        <v>247879.75835491461</v>
      </c>
      <c r="O662" s="11">
        <f t="shared" si="87"/>
        <v>47864.996652344591</v>
      </c>
    </row>
    <row r="663" spans="7:15" x14ac:dyDescent="0.2">
      <c r="G663" s="13">
        <f>VLOOKUP(56,HistData,2)</f>
        <v>50.899523748768374</v>
      </c>
      <c r="H663" s="15">
        <f t="shared" si="84"/>
        <v>6.8995237487683738</v>
      </c>
      <c r="I663" s="15">
        <f t="shared" si="84"/>
        <v>2.8995237487683738</v>
      </c>
      <c r="J663" s="15">
        <f t="shared" si="84"/>
        <v>0</v>
      </c>
      <c r="K663" s="15">
        <f t="shared" si="85"/>
        <v>0</v>
      </c>
      <c r="L663" s="15">
        <f t="shared" si="85"/>
        <v>0</v>
      </c>
      <c r="M663" s="15">
        <f t="shared" si="85"/>
        <v>0</v>
      </c>
      <c r="N663" s="14">
        <f t="shared" si="86"/>
        <v>254497.61874384186</v>
      </c>
      <c r="O663" s="11">
        <f t="shared" si="87"/>
        <v>54482.85704127184</v>
      </c>
    </row>
    <row r="664" spans="7:15" x14ac:dyDescent="0.2">
      <c r="G664" s="13">
        <f>VLOOKUP(27,HistData,2)</f>
        <v>49.920535723504365</v>
      </c>
      <c r="H664" s="15">
        <f t="shared" si="84"/>
        <v>5.920535723504365</v>
      </c>
      <c r="I664" s="15">
        <f t="shared" si="84"/>
        <v>1.920535723504365</v>
      </c>
      <c r="J664" s="15">
        <f t="shared" si="84"/>
        <v>0</v>
      </c>
      <c r="K664" s="15">
        <f t="shared" si="85"/>
        <v>0</v>
      </c>
      <c r="L664" s="15">
        <f t="shared" si="85"/>
        <v>0</v>
      </c>
      <c r="M664" s="15">
        <f t="shared" si="85"/>
        <v>0</v>
      </c>
      <c r="N664" s="14">
        <f t="shared" si="86"/>
        <v>249602.67861752183</v>
      </c>
      <c r="O664" s="11">
        <f t="shared" si="87"/>
        <v>49587.916914951813</v>
      </c>
    </row>
    <row r="665" spans="7:15" x14ac:dyDescent="0.2">
      <c r="G665" s="13">
        <f>VLOOKUP(35,HistData,2)</f>
        <v>49.702272165236437</v>
      </c>
      <c r="H665" s="15">
        <f t="shared" si="84"/>
        <v>5.7022721652364368</v>
      </c>
      <c r="I665" s="15">
        <f t="shared" si="84"/>
        <v>1.7022721652364368</v>
      </c>
      <c r="J665" s="15">
        <f t="shared" si="84"/>
        <v>0</v>
      </c>
      <c r="K665" s="15">
        <f t="shared" si="85"/>
        <v>0</v>
      </c>
      <c r="L665" s="15">
        <f t="shared" si="85"/>
        <v>0</v>
      </c>
      <c r="M665" s="15">
        <f t="shared" si="85"/>
        <v>0</v>
      </c>
      <c r="N665" s="14">
        <f t="shared" si="86"/>
        <v>248511.36082618218</v>
      </c>
      <c r="O665" s="11">
        <f t="shared" si="87"/>
        <v>48496.599123612163</v>
      </c>
    </row>
    <row r="666" spans="7:15" x14ac:dyDescent="0.2">
      <c r="G666" s="13">
        <f>VLOOKUP(19,HistData,2)</f>
        <v>49.766551088206143</v>
      </c>
      <c r="H666" s="15">
        <f t="shared" si="84"/>
        <v>5.7665510882061426</v>
      </c>
      <c r="I666" s="15">
        <f t="shared" si="84"/>
        <v>1.7665510882061426</v>
      </c>
      <c r="J666" s="15">
        <f t="shared" si="84"/>
        <v>0</v>
      </c>
      <c r="K666" s="15">
        <f t="shared" si="85"/>
        <v>0</v>
      </c>
      <c r="L666" s="15">
        <f t="shared" si="85"/>
        <v>0</v>
      </c>
      <c r="M666" s="15">
        <f t="shared" si="85"/>
        <v>0</v>
      </c>
      <c r="N666" s="14">
        <f t="shared" si="86"/>
        <v>248832.75544103072</v>
      </c>
      <c r="O666" s="11">
        <f t="shared" si="87"/>
        <v>48817.993738460704</v>
      </c>
    </row>
    <row r="667" spans="7:15" x14ac:dyDescent="0.2">
      <c r="G667" s="13">
        <f>VLOOKUP(11,HistData,2)</f>
        <v>49.892655929271449</v>
      </c>
      <c r="H667" s="15">
        <f t="shared" si="84"/>
        <v>5.8926559292714487</v>
      </c>
      <c r="I667" s="15">
        <f t="shared" si="84"/>
        <v>1.8926559292714487</v>
      </c>
      <c r="J667" s="15">
        <f t="shared" si="84"/>
        <v>0</v>
      </c>
      <c r="K667" s="15">
        <f t="shared" si="85"/>
        <v>0</v>
      </c>
      <c r="L667" s="15">
        <f t="shared" si="85"/>
        <v>0</v>
      </c>
      <c r="M667" s="15">
        <f t="shared" si="85"/>
        <v>0</v>
      </c>
      <c r="N667" s="14">
        <f t="shared" si="86"/>
        <v>249463.27964635723</v>
      </c>
      <c r="O667" s="11">
        <f t="shared" si="87"/>
        <v>49448.517943787214</v>
      </c>
    </row>
    <row r="668" spans="7:15" x14ac:dyDescent="0.2">
      <c r="G668" s="13">
        <f>VLOOKUP(6,HistData,2)</f>
        <v>49.742891687303775</v>
      </c>
      <c r="H668" s="15">
        <f t="shared" si="84"/>
        <v>5.742891687303775</v>
      </c>
      <c r="I668" s="15">
        <f t="shared" si="84"/>
        <v>1.742891687303775</v>
      </c>
      <c r="J668" s="15">
        <f t="shared" si="84"/>
        <v>0</v>
      </c>
      <c r="K668" s="15">
        <f t="shared" si="85"/>
        <v>0</v>
      </c>
      <c r="L668" s="15">
        <f t="shared" si="85"/>
        <v>0</v>
      </c>
      <c r="M668" s="15">
        <f t="shared" si="85"/>
        <v>0</v>
      </c>
      <c r="N668" s="14">
        <f t="shared" si="86"/>
        <v>248714.45843651888</v>
      </c>
      <c r="O668" s="11">
        <f t="shared" si="87"/>
        <v>48699.696733948862</v>
      </c>
    </row>
    <row r="669" spans="7:15" x14ac:dyDescent="0.2">
      <c r="G669" s="13">
        <f>VLOOKUP(48,HistData,2)</f>
        <v>50.439954141106483</v>
      </c>
      <c r="H669" s="15">
        <f t="shared" si="84"/>
        <v>6.4399541411064831</v>
      </c>
      <c r="I669" s="15">
        <f t="shared" si="84"/>
        <v>2.4399541411064831</v>
      </c>
      <c r="J669" s="15">
        <f t="shared" si="84"/>
        <v>0</v>
      </c>
      <c r="K669" s="15">
        <f t="shared" si="85"/>
        <v>0</v>
      </c>
      <c r="L669" s="15">
        <f t="shared" si="85"/>
        <v>0</v>
      </c>
      <c r="M669" s="15">
        <f t="shared" si="85"/>
        <v>0</v>
      </c>
      <c r="N669" s="14">
        <f t="shared" si="86"/>
        <v>252199.77070553243</v>
      </c>
      <c r="O669" s="11">
        <f t="shared" si="87"/>
        <v>52185.009002962412</v>
      </c>
    </row>
    <row r="670" spans="7:15" x14ac:dyDescent="0.2">
      <c r="G670" s="13">
        <f>VLOOKUP(28,HistData,2)</f>
        <v>49.817453286228378</v>
      </c>
      <c r="H670" s="15">
        <f t="shared" si="84"/>
        <v>5.8174532862283783</v>
      </c>
      <c r="I670" s="15">
        <f t="shared" si="84"/>
        <v>1.8174532862283783</v>
      </c>
      <c r="J670" s="15">
        <f t="shared" si="84"/>
        <v>0</v>
      </c>
      <c r="K670" s="15">
        <f t="shared" si="85"/>
        <v>0</v>
      </c>
      <c r="L670" s="15">
        <f t="shared" si="85"/>
        <v>0</v>
      </c>
      <c r="M670" s="15">
        <f t="shared" si="85"/>
        <v>0</v>
      </c>
      <c r="N670" s="14">
        <f t="shared" si="86"/>
        <v>249087.26643114188</v>
      </c>
      <c r="O670" s="11">
        <f t="shared" si="87"/>
        <v>49072.504728571861</v>
      </c>
    </row>
    <row r="671" spans="7:15" x14ac:dyDescent="0.2">
      <c r="G671" s="13">
        <f>VLOOKUP(27,HistData,2)</f>
        <v>49.920535723504365</v>
      </c>
      <c r="H671" s="15">
        <f t="shared" si="84"/>
        <v>5.920535723504365</v>
      </c>
      <c r="I671" s="15">
        <f t="shared" si="84"/>
        <v>1.920535723504365</v>
      </c>
      <c r="J671" s="15">
        <f t="shared" si="84"/>
        <v>0</v>
      </c>
      <c r="K671" s="15">
        <f t="shared" si="85"/>
        <v>0</v>
      </c>
      <c r="L671" s="15">
        <f t="shared" si="85"/>
        <v>0</v>
      </c>
      <c r="M671" s="15">
        <f t="shared" si="85"/>
        <v>0</v>
      </c>
      <c r="N671" s="14">
        <f t="shared" si="86"/>
        <v>249602.67861752183</v>
      </c>
      <c r="O671" s="11">
        <f t="shared" si="87"/>
        <v>49587.916914951813</v>
      </c>
    </row>
    <row r="672" spans="7:15" x14ac:dyDescent="0.2">
      <c r="G672" s="13">
        <f>VLOOKUP(21,HistData,2)</f>
        <v>49.930124724191259</v>
      </c>
      <c r="H672" s="15">
        <f t="shared" si="84"/>
        <v>5.9301247241912591</v>
      </c>
      <c r="I672" s="15">
        <f t="shared" si="84"/>
        <v>1.9301247241912591</v>
      </c>
      <c r="J672" s="15">
        <f t="shared" si="84"/>
        <v>0</v>
      </c>
      <c r="K672" s="15">
        <f t="shared" si="85"/>
        <v>0</v>
      </c>
      <c r="L672" s="15">
        <f t="shared" si="85"/>
        <v>0</v>
      </c>
      <c r="M672" s="15">
        <f t="shared" si="85"/>
        <v>0</v>
      </c>
      <c r="N672" s="14">
        <f t="shared" si="86"/>
        <v>249650.62362095629</v>
      </c>
      <c r="O672" s="11">
        <f t="shared" si="87"/>
        <v>49635.861918386276</v>
      </c>
    </row>
    <row r="673" spans="7:15" x14ac:dyDescent="0.2">
      <c r="G673" s="13">
        <f>VLOOKUP(3,HistData,2)</f>
        <v>49.86843352977931</v>
      </c>
      <c r="H673" s="15">
        <f t="shared" si="84"/>
        <v>5.8684335297793098</v>
      </c>
      <c r="I673" s="15">
        <f t="shared" si="84"/>
        <v>1.8684335297793098</v>
      </c>
      <c r="J673" s="15">
        <f t="shared" si="84"/>
        <v>0</v>
      </c>
      <c r="K673" s="15">
        <f t="shared" si="85"/>
        <v>0</v>
      </c>
      <c r="L673" s="15">
        <f t="shared" si="85"/>
        <v>0</v>
      </c>
      <c r="M673" s="15">
        <f t="shared" si="85"/>
        <v>0</v>
      </c>
      <c r="N673" s="14">
        <f t="shared" si="86"/>
        <v>249342.16764889655</v>
      </c>
      <c r="O673" s="11">
        <f t="shared" si="87"/>
        <v>49327.405946326529</v>
      </c>
    </row>
    <row r="674" spans="7:15" x14ac:dyDescent="0.2">
      <c r="G674" s="13">
        <f>VLOOKUP(57,HistData,2)</f>
        <v>50.812751561091723</v>
      </c>
      <c r="H674" s="15">
        <f t="shared" si="84"/>
        <v>6.8127515610917229</v>
      </c>
      <c r="I674" s="15">
        <f t="shared" si="84"/>
        <v>2.8127515610917229</v>
      </c>
      <c r="J674" s="15">
        <f t="shared" si="84"/>
        <v>0</v>
      </c>
      <c r="K674" s="15">
        <f t="shared" si="85"/>
        <v>0</v>
      </c>
      <c r="L674" s="15">
        <f t="shared" si="85"/>
        <v>0</v>
      </c>
      <c r="M674" s="15">
        <f t="shared" si="85"/>
        <v>0</v>
      </c>
      <c r="N674" s="14">
        <f t="shared" si="86"/>
        <v>254063.75780545862</v>
      </c>
      <c r="O674" s="11">
        <f t="shared" si="87"/>
        <v>54048.996102888603</v>
      </c>
    </row>
    <row r="675" spans="7:15" x14ac:dyDescent="0.2">
      <c r="G675" s="13">
        <f>VLOOKUP(35,HistData,2)</f>
        <v>49.702272165236437</v>
      </c>
      <c r="H675" s="15">
        <f t="shared" si="84"/>
        <v>5.7022721652364368</v>
      </c>
      <c r="I675" s="15">
        <f t="shared" si="84"/>
        <v>1.7022721652364368</v>
      </c>
      <c r="J675" s="15">
        <f t="shared" si="84"/>
        <v>0</v>
      </c>
      <c r="K675" s="15">
        <f t="shared" si="85"/>
        <v>0</v>
      </c>
      <c r="L675" s="15">
        <f t="shared" si="85"/>
        <v>0</v>
      </c>
      <c r="M675" s="15">
        <f t="shared" si="85"/>
        <v>0</v>
      </c>
      <c r="N675" s="14">
        <f t="shared" si="86"/>
        <v>248511.36082618218</v>
      </c>
      <c r="O675" s="11">
        <f t="shared" si="87"/>
        <v>48496.599123612163</v>
      </c>
    </row>
    <row r="676" spans="7:15" x14ac:dyDescent="0.2">
      <c r="G676" s="13">
        <f>VLOOKUP(17,HistData,2)</f>
        <v>49.873339243230099</v>
      </c>
      <c r="H676" s="15">
        <f t="shared" si="84"/>
        <v>5.8733392432300988</v>
      </c>
      <c r="I676" s="15">
        <f t="shared" si="84"/>
        <v>1.8733392432300988</v>
      </c>
      <c r="J676" s="15">
        <f t="shared" si="84"/>
        <v>0</v>
      </c>
      <c r="K676" s="15">
        <f t="shared" si="85"/>
        <v>0</v>
      </c>
      <c r="L676" s="15">
        <f t="shared" si="85"/>
        <v>0</v>
      </c>
      <c r="M676" s="15">
        <f t="shared" si="85"/>
        <v>0</v>
      </c>
      <c r="N676" s="14">
        <f t="shared" si="86"/>
        <v>249366.69621615051</v>
      </c>
      <c r="O676" s="11">
        <f t="shared" si="87"/>
        <v>49351.934513580491</v>
      </c>
    </row>
    <row r="677" spans="7:15" x14ac:dyDescent="0.2">
      <c r="G677" s="13">
        <f>VLOOKUP(28,HistData,2)</f>
        <v>49.817453286228378</v>
      </c>
      <c r="H677" s="15">
        <f t="shared" si="84"/>
        <v>5.8174532862283783</v>
      </c>
      <c r="I677" s="15">
        <f t="shared" si="84"/>
        <v>1.8174532862283783</v>
      </c>
      <c r="J677" s="15">
        <f t="shared" si="84"/>
        <v>0</v>
      </c>
      <c r="K677" s="15">
        <f t="shared" si="85"/>
        <v>0</v>
      </c>
      <c r="L677" s="15">
        <f t="shared" si="85"/>
        <v>0</v>
      </c>
      <c r="M677" s="15">
        <f t="shared" si="85"/>
        <v>0</v>
      </c>
      <c r="N677" s="14">
        <f t="shared" si="86"/>
        <v>249087.26643114188</v>
      </c>
      <c r="O677" s="11">
        <f t="shared" si="87"/>
        <v>49072.504728571861</v>
      </c>
    </row>
    <row r="678" spans="7:15" x14ac:dyDescent="0.2">
      <c r="G678" s="13">
        <f>VLOOKUP(20,HistData,2)</f>
        <v>50.174112176265155</v>
      </c>
      <c r="H678" s="15">
        <f t="shared" si="84"/>
        <v>6.1741121762651545</v>
      </c>
      <c r="I678" s="15">
        <f t="shared" si="84"/>
        <v>2.1741121762651545</v>
      </c>
      <c r="J678" s="15">
        <f t="shared" si="84"/>
        <v>0</v>
      </c>
      <c r="K678" s="15">
        <f t="shared" si="85"/>
        <v>0</v>
      </c>
      <c r="L678" s="15">
        <f t="shared" si="85"/>
        <v>0</v>
      </c>
      <c r="M678" s="15">
        <f t="shared" si="85"/>
        <v>0</v>
      </c>
      <c r="N678" s="14">
        <f t="shared" si="86"/>
        <v>250870.56088132577</v>
      </c>
      <c r="O678" s="11">
        <f t="shared" si="87"/>
        <v>50855.799178755755</v>
      </c>
    </row>
    <row r="679" spans="7:15" x14ac:dyDescent="0.2">
      <c r="G679" s="13">
        <f>VLOOKUP(50,HistData,2)</f>
        <v>50.327005754053239</v>
      </c>
      <c r="H679" s="15">
        <f t="shared" si="84"/>
        <v>6.3270057540532392</v>
      </c>
      <c r="I679" s="15">
        <f t="shared" si="84"/>
        <v>2.3270057540532392</v>
      </c>
      <c r="J679" s="15">
        <f t="shared" si="84"/>
        <v>0</v>
      </c>
      <c r="K679" s="15">
        <f t="shared" si="85"/>
        <v>0</v>
      </c>
      <c r="L679" s="15">
        <f t="shared" si="85"/>
        <v>0</v>
      </c>
      <c r="M679" s="15">
        <f t="shared" si="85"/>
        <v>0</v>
      </c>
      <c r="N679" s="14">
        <f t="shared" si="86"/>
        <v>251635.02877026619</v>
      </c>
      <c r="O679" s="11">
        <f t="shared" si="87"/>
        <v>51620.267067696172</v>
      </c>
    </row>
    <row r="680" spans="7:15" x14ac:dyDescent="0.2">
      <c r="G680" s="13">
        <f>VLOOKUP(42,HistData,2)</f>
        <v>49.92196624278256</v>
      </c>
      <c r="H680" s="15">
        <f t="shared" ref="H680:J699" si="88">MAX(FinStock-H$15, 0)</f>
        <v>5.9219662427825597</v>
      </c>
      <c r="I680" s="15">
        <f t="shared" si="88"/>
        <v>1.9219662427825597</v>
      </c>
      <c r="J680" s="15">
        <f t="shared" si="88"/>
        <v>0</v>
      </c>
      <c r="K680" s="15">
        <f t="shared" ref="K680:M699" si="89">MAX(K$15 - FinStock,0)</f>
        <v>0</v>
      </c>
      <c r="L680" s="15">
        <f t="shared" si="89"/>
        <v>0</v>
      </c>
      <c r="M680" s="15">
        <f t="shared" si="89"/>
        <v>0</v>
      </c>
      <c r="N680" s="14">
        <f t="shared" si="86"/>
        <v>249609.83121391281</v>
      </c>
      <c r="O680" s="11">
        <f t="shared" si="87"/>
        <v>49595.069511342794</v>
      </c>
    </row>
    <row r="681" spans="7:15" x14ac:dyDescent="0.2">
      <c r="G681" s="13">
        <f>VLOOKUP(53,HistData,2)</f>
        <v>50.552966764847973</v>
      </c>
      <c r="H681" s="15">
        <f t="shared" si="88"/>
        <v>6.552966764847973</v>
      </c>
      <c r="I681" s="15">
        <f t="shared" si="88"/>
        <v>2.552966764847973</v>
      </c>
      <c r="J681" s="15">
        <f t="shared" si="88"/>
        <v>0</v>
      </c>
      <c r="K681" s="15">
        <f t="shared" si="89"/>
        <v>0</v>
      </c>
      <c r="L681" s="15">
        <f t="shared" si="89"/>
        <v>0</v>
      </c>
      <c r="M681" s="15">
        <f t="shared" si="89"/>
        <v>0</v>
      </c>
      <c r="N681" s="14">
        <f t="shared" si="86"/>
        <v>252764.83382423987</v>
      </c>
      <c r="O681" s="11">
        <f t="shared" si="87"/>
        <v>52750.072121669858</v>
      </c>
    </row>
    <row r="682" spans="7:15" x14ac:dyDescent="0.2">
      <c r="G682" s="13">
        <f>VLOOKUP(13,HistData,2)</f>
        <v>49.651501120239637</v>
      </c>
      <c r="H682" s="15">
        <f t="shared" si="88"/>
        <v>5.6515011202396366</v>
      </c>
      <c r="I682" s="15">
        <f t="shared" si="88"/>
        <v>1.6515011202396366</v>
      </c>
      <c r="J682" s="15">
        <f t="shared" si="88"/>
        <v>0</v>
      </c>
      <c r="K682" s="15">
        <f t="shared" si="89"/>
        <v>0</v>
      </c>
      <c r="L682" s="15">
        <f t="shared" si="89"/>
        <v>0</v>
      </c>
      <c r="M682" s="15">
        <f t="shared" si="89"/>
        <v>0</v>
      </c>
      <c r="N682" s="14">
        <f t="shared" si="86"/>
        <v>248257.50560119818</v>
      </c>
      <c r="O682" s="11">
        <f t="shared" si="87"/>
        <v>48242.743898628163</v>
      </c>
    </row>
    <row r="683" spans="7:15" x14ac:dyDescent="0.2">
      <c r="G683" s="13">
        <f>VLOOKUP(7,HistData,2)</f>
        <v>49.65860350648444</v>
      </c>
      <c r="H683" s="15">
        <f t="shared" si="88"/>
        <v>5.6586035064844395</v>
      </c>
      <c r="I683" s="15">
        <f t="shared" si="88"/>
        <v>1.6586035064844395</v>
      </c>
      <c r="J683" s="15">
        <f t="shared" si="88"/>
        <v>0</v>
      </c>
      <c r="K683" s="15">
        <f t="shared" si="89"/>
        <v>0</v>
      </c>
      <c r="L683" s="15">
        <f t="shared" si="89"/>
        <v>0</v>
      </c>
      <c r="M683" s="15">
        <f t="shared" si="89"/>
        <v>0</v>
      </c>
      <c r="N683" s="14">
        <f t="shared" si="86"/>
        <v>248293.01753242221</v>
      </c>
      <c r="O683" s="11">
        <f t="shared" si="87"/>
        <v>48278.255829852191</v>
      </c>
    </row>
    <row r="684" spans="7:15" x14ac:dyDescent="0.2">
      <c r="G684" s="13">
        <f>VLOOKUP(28,HistData,2)</f>
        <v>49.817453286228378</v>
      </c>
      <c r="H684" s="15">
        <f t="shared" si="88"/>
        <v>5.8174532862283783</v>
      </c>
      <c r="I684" s="15">
        <f t="shared" si="88"/>
        <v>1.8174532862283783</v>
      </c>
      <c r="J684" s="15">
        <f t="shared" si="88"/>
        <v>0</v>
      </c>
      <c r="K684" s="15">
        <f t="shared" si="89"/>
        <v>0</v>
      </c>
      <c r="L684" s="15">
        <f t="shared" si="89"/>
        <v>0</v>
      </c>
      <c r="M684" s="15">
        <f t="shared" si="89"/>
        <v>0</v>
      </c>
      <c r="N684" s="14">
        <f t="shared" si="86"/>
        <v>249087.26643114188</v>
      </c>
      <c r="O684" s="11">
        <f t="shared" si="87"/>
        <v>49072.504728571861</v>
      </c>
    </row>
    <row r="685" spans="7:15" x14ac:dyDescent="0.2">
      <c r="G685" s="13">
        <f>VLOOKUP(8,HistData,2)</f>
        <v>49.620263883842931</v>
      </c>
      <c r="H685" s="15">
        <f t="shared" si="88"/>
        <v>5.6202638838429309</v>
      </c>
      <c r="I685" s="15">
        <f t="shared" si="88"/>
        <v>1.6202638838429309</v>
      </c>
      <c r="J685" s="15">
        <f t="shared" si="88"/>
        <v>0</v>
      </c>
      <c r="K685" s="15">
        <f t="shared" si="89"/>
        <v>0</v>
      </c>
      <c r="L685" s="15">
        <f t="shared" si="89"/>
        <v>0</v>
      </c>
      <c r="M685" s="15">
        <f t="shared" si="89"/>
        <v>0</v>
      </c>
      <c r="N685" s="14">
        <f t="shared" si="86"/>
        <v>248101.31941921465</v>
      </c>
      <c r="O685" s="11">
        <f t="shared" si="87"/>
        <v>48086.557716644631</v>
      </c>
    </row>
    <row r="686" spans="7:15" x14ac:dyDescent="0.2">
      <c r="G686" s="13">
        <f>VLOOKUP(10,HistData,2)</f>
        <v>49.756247877678717</v>
      </c>
      <c r="H686" s="15">
        <f t="shared" si="88"/>
        <v>5.7562478776787174</v>
      </c>
      <c r="I686" s="15">
        <f t="shared" si="88"/>
        <v>1.7562478776787174</v>
      </c>
      <c r="J686" s="15">
        <f t="shared" si="88"/>
        <v>0</v>
      </c>
      <c r="K686" s="15">
        <f t="shared" si="89"/>
        <v>0</v>
      </c>
      <c r="L686" s="15">
        <f t="shared" si="89"/>
        <v>0</v>
      </c>
      <c r="M686" s="15">
        <f t="shared" si="89"/>
        <v>0</v>
      </c>
      <c r="N686" s="14">
        <f t="shared" si="86"/>
        <v>248781.23938839359</v>
      </c>
      <c r="O686" s="11">
        <f t="shared" si="87"/>
        <v>48766.477685823571</v>
      </c>
    </row>
    <row r="687" spans="7:15" x14ac:dyDescent="0.2">
      <c r="G687" s="13">
        <f>VLOOKUP(30,HistData,2)</f>
        <v>49.662801573915388</v>
      </c>
      <c r="H687" s="15">
        <f t="shared" si="88"/>
        <v>5.6628015739153881</v>
      </c>
      <c r="I687" s="15">
        <f t="shared" si="88"/>
        <v>1.6628015739153881</v>
      </c>
      <c r="J687" s="15">
        <f t="shared" si="88"/>
        <v>0</v>
      </c>
      <c r="K687" s="15">
        <f t="shared" si="89"/>
        <v>0</v>
      </c>
      <c r="L687" s="15">
        <f t="shared" si="89"/>
        <v>0</v>
      </c>
      <c r="M687" s="15">
        <f t="shared" si="89"/>
        <v>0</v>
      </c>
      <c r="N687" s="14">
        <f t="shared" si="86"/>
        <v>248314.00786957695</v>
      </c>
      <c r="O687" s="11">
        <f t="shared" si="87"/>
        <v>48299.246167006932</v>
      </c>
    </row>
    <row r="688" spans="7:15" x14ac:dyDescent="0.2">
      <c r="G688" s="13">
        <f>VLOOKUP(50,HistData,2)</f>
        <v>50.327005754053239</v>
      </c>
      <c r="H688" s="15">
        <f t="shared" si="88"/>
        <v>6.3270057540532392</v>
      </c>
      <c r="I688" s="15">
        <f t="shared" si="88"/>
        <v>2.3270057540532392</v>
      </c>
      <c r="J688" s="15">
        <f t="shared" si="88"/>
        <v>0</v>
      </c>
      <c r="K688" s="15">
        <f t="shared" si="89"/>
        <v>0</v>
      </c>
      <c r="L688" s="15">
        <f t="shared" si="89"/>
        <v>0</v>
      </c>
      <c r="M688" s="15">
        <f t="shared" si="89"/>
        <v>0</v>
      </c>
      <c r="N688" s="14">
        <f t="shared" si="86"/>
        <v>251635.02877026619</v>
      </c>
      <c r="O688" s="11">
        <f t="shared" si="87"/>
        <v>51620.267067696172</v>
      </c>
    </row>
    <row r="689" spans="7:15" x14ac:dyDescent="0.2">
      <c r="G689" s="13">
        <f>VLOOKUP(41,HistData,2)</f>
        <v>49.728147140611256</v>
      </c>
      <c r="H689" s="15">
        <f t="shared" si="88"/>
        <v>5.7281471406112558</v>
      </c>
      <c r="I689" s="15">
        <f t="shared" si="88"/>
        <v>1.7281471406112558</v>
      </c>
      <c r="J689" s="15">
        <f t="shared" si="88"/>
        <v>0</v>
      </c>
      <c r="K689" s="15">
        <f t="shared" si="89"/>
        <v>0</v>
      </c>
      <c r="L689" s="15">
        <f t="shared" si="89"/>
        <v>0</v>
      </c>
      <c r="M689" s="15">
        <f t="shared" si="89"/>
        <v>0</v>
      </c>
      <c r="N689" s="14">
        <f t="shared" si="86"/>
        <v>248640.73570305627</v>
      </c>
      <c r="O689" s="11">
        <f t="shared" si="87"/>
        <v>48625.974000486254</v>
      </c>
    </row>
    <row r="690" spans="7:15" x14ac:dyDescent="0.2">
      <c r="G690" s="13">
        <f>VLOOKUP(46,HistData,2)</f>
        <v>50.330758107226352</v>
      </c>
      <c r="H690" s="15">
        <f t="shared" si="88"/>
        <v>6.3307581072263517</v>
      </c>
      <c r="I690" s="15">
        <f t="shared" si="88"/>
        <v>2.3307581072263517</v>
      </c>
      <c r="J690" s="15">
        <f t="shared" si="88"/>
        <v>0</v>
      </c>
      <c r="K690" s="15">
        <f t="shared" si="89"/>
        <v>0</v>
      </c>
      <c r="L690" s="15">
        <f t="shared" si="89"/>
        <v>0</v>
      </c>
      <c r="M690" s="15">
        <f t="shared" si="89"/>
        <v>0</v>
      </c>
      <c r="N690" s="14">
        <f t="shared" si="86"/>
        <v>251653.79053613177</v>
      </c>
      <c r="O690" s="11">
        <f t="shared" si="87"/>
        <v>51639.028833561752</v>
      </c>
    </row>
    <row r="691" spans="7:15" x14ac:dyDescent="0.2">
      <c r="G691" s="13">
        <f>VLOOKUP(4,HistData,2)</f>
        <v>49.842601153200661</v>
      </c>
      <c r="H691" s="15">
        <f t="shared" si="88"/>
        <v>5.8426011532006612</v>
      </c>
      <c r="I691" s="15">
        <f t="shared" si="88"/>
        <v>1.8426011532006612</v>
      </c>
      <c r="J691" s="15">
        <f t="shared" si="88"/>
        <v>0</v>
      </c>
      <c r="K691" s="15">
        <f t="shared" si="89"/>
        <v>0</v>
      </c>
      <c r="L691" s="15">
        <f t="shared" si="89"/>
        <v>0</v>
      </c>
      <c r="M691" s="15">
        <f t="shared" si="89"/>
        <v>0</v>
      </c>
      <c r="N691" s="14">
        <f t="shared" si="86"/>
        <v>249213.00576600331</v>
      </c>
      <c r="O691" s="11">
        <f t="shared" si="87"/>
        <v>49198.244063433289</v>
      </c>
    </row>
    <row r="692" spans="7:15" x14ac:dyDescent="0.2">
      <c r="G692" s="13">
        <f>VLOOKUP(14,HistData,2)</f>
        <v>49.558213449006757</v>
      </c>
      <c r="H692" s="15">
        <f t="shared" si="88"/>
        <v>5.5582134490067574</v>
      </c>
      <c r="I692" s="15">
        <f t="shared" si="88"/>
        <v>1.5582134490067574</v>
      </c>
      <c r="J692" s="15">
        <f t="shared" si="88"/>
        <v>0</v>
      </c>
      <c r="K692" s="15">
        <f t="shared" si="89"/>
        <v>0</v>
      </c>
      <c r="L692" s="15">
        <f t="shared" si="89"/>
        <v>0</v>
      </c>
      <c r="M692" s="15">
        <f t="shared" si="89"/>
        <v>0</v>
      </c>
      <c r="N692" s="14">
        <f t="shared" si="86"/>
        <v>247791.06724503377</v>
      </c>
      <c r="O692" s="11">
        <f t="shared" si="87"/>
        <v>47776.305542463757</v>
      </c>
    </row>
    <row r="693" spans="7:15" x14ac:dyDescent="0.2">
      <c r="G693" s="13">
        <f>VLOOKUP(36,HistData,2)</f>
        <v>49.680664559359165</v>
      </c>
      <c r="H693" s="15">
        <f t="shared" si="88"/>
        <v>5.6806645593591654</v>
      </c>
      <c r="I693" s="15">
        <f t="shared" si="88"/>
        <v>1.6806645593591654</v>
      </c>
      <c r="J693" s="15">
        <f t="shared" si="88"/>
        <v>0</v>
      </c>
      <c r="K693" s="15">
        <f t="shared" si="89"/>
        <v>0</v>
      </c>
      <c r="L693" s="15">
        <f t="shared" si="89"/>
        <v>0</v>
      </c>
      <c r="M693" s="15">
        <f t="shared" si="89"/>
        <v>0</v>
      </c>
      <c r="N693" s="14">
        <f t="shared" si="86"/>
        <v>248403.32279679584</v>
      </c>
      <c r="O693" s="11">
        <f t="shared" si="87"/>
        <v>48388.561094225821</v>
      </c>
    </row>
    <row r="694" spans="7:15" x14ac:dyDescent="0.2">
      <c r="G694" s="13">
        <f>VLOOKUP(59,HistData,2)</f>
        <v>50.883833692986435</v>
      </c>
      <c r="H694" s="15">
        <f t="shared" si="88"/>
        <v>6.8838336929864354</v>
      </c>
      <c r="I694" s="15">
        <f t="shared" si="88"/>
        <v>2.8838336929864354</v>
      </c>
      <c r="J694" s="15">
        <f t="shared" si="88"/>
        <v>0</v>
      </c>
      <c r="K694" s="15">
        <f t="shared" si="89"/>
        <v>0</v>
      </c>
      <c r="L694" s="15">
        <f t="shared" si="89"/>
        <v>0</v>
      </c>
      <c r="M694" s="15">
        <f t="shared" si="89"/>
        <v>0</v>
      </c>
      <c r="N694" s="14">
        <f t="shared" si="86"/>
        <v>254419.16846493218</v>
      </c>
      <c r="O694" s="11">
        <f t="shared" si="87"/>
        <v>54404.406762362167</v>
      </c>
    </row>
    <row r="695" spans="7:15" x14ac:dyDescent="0.2">
      <c r="G695" s="13">
        <f>VLOOKUP(47,HistData,2)</f>
        <v>50.292778823199455</v>
      </c>
      <c r="H695" s="15">
        <f t="shared" si="88"/>
        <v>6.2927788231994555</v>
      </c>
      <c r="I695" s="15">
        <f t="shared" si="88"/>
        <v>2.2927788231994555</v>
      </c>
      <c r="J695" s="15">
        <f t="shared" si="88"/>
        <v>0</v>
      </c>
      <c r="K695" s="15">
        <f t="shared" si="89"/>
        <v>0</v>
      </c>
      <c r="L695" s="15">
        <f t="shared" si="89"/>
        <v>0</v>
      </c>
      <c r="M695" s="15">
        <f t="shared" si="89"/>
        <v>0</v>
      </c>
      <c r="N695" s="14">
        <f t="shared" si="86"/>
        <v>251463.89411599727</v>
      </c>
      <c r="O695" s="11">
        <f t="shared" si="87"/>
        <v>51449.132413427258</v>
      </c>
    </row>
    <row r="696" spans="7:15" x14ac:dyDescent="0.2">
      <c r="G696" s="13">
        <f>VLOOKUP(11,HistData,2)</f>
        <v>49.892655929271449</v>
      </c>
      <c r="H696" s="15">
        <f t="shared" si="88"/>
        <v>5.8926559292714487</v>
      </c>
      <c r="I696" s="15">
        <f t="shared" si="88"/>
        <v>1.8926559292714487</v>
      </c>
      <c r="J696" s="15">
        <f t="shared" si="88"/>
        <v>0</v>
      </c>
      <c r="K696" s="15">
        <f t="shared" si="89"/>
        <v>0</v>
      </c>
      <c r="L696" s="15">
        <f t="shared" si="89"/>
        <v>0</v>
      </c>
      <c r="M696" s="15">
        <f t="shared" si="89"/>
        <v>0</v>
      </c>
      <c r="N696" s="14">
        <f t="shared" si="86"/>
        <v>249463.27964635723</v>
      </c>
      <c r="O696" s="11">
        <f t="shared" si="87"/>
        <v>49448.517943787214</v>
      </c>
    </row>
    <row r="697" spans="7:15" x14ac:dyDescent="0.2">
      <c r="G697" s="13">
        <f>VLOOKUP(36,HistData,2)</f>
        <v>49.680664559359165</v>
      </c>
      <c r="H697" s="15">
        <f t="shared" si="88"/>
        <v>5.6806645593591654</v>
      </c>
      <c r="I697" s="15">
        <f t="shared" si="88"/>
        <v>1.6806645593591654</v>
      </c>
      <c r="J697" s="15">
        <f t="shared" si="88"/>
        <v>0</v>
      </c>
      <c r="K697" s="15">
        <f t="shared" si="89"/>
        <v>0</v>
      </c>
      <c r="L697" s="15">
        <f t="shared" si="89"/>
        <v>0</v>
      </c>
      <c r="M697" s="15">
        <f t="shared" si="89"/>
        <v>0</v>
      </c>
      <c r="N697" s="14">
        <f t="shared" si="86"/>
        <v>248403.32279679584</v>
      </c>
      <c r="O697" s="11">
        <f t="shared" si="87"/>
        <v>48388.561094225821</v>
      </c>
    </row>
    <row r="698" spans="7:15" x14ac:dyDescent="0.2">
      <c r="G698" s="13">
        <f>VLOOKUP(39,HistData,2)</f>
        <v>49.828497117176376</v>
      </c>
      <c r="H698" s="15">
        <f t="shared" si="88"/>
        <v>5.8284971171763758</v>
      </c>
      <c r="I698" s="15">
        <f t="shared" si="88"/>
        <v>1.8284971171763758</v>
      </c>
      <c r="J698" s="15">
        <f t="shared" si="88"/>
        <v>0</v>
      </c>
      <c r="K698" s="15">
        <f t="shared" si="89"/>
        <v>0</v>
      </c>
      <c r="L698" s="15">
        <f t="shared" si="89"/>
        <v>0</v>
      </c>
      <c r="M698" s="15">
        <f t="shared" si="89"/>
        <v>0</v>
      </c>
      <c r="N698" s="14">
        <f t="shared" si="86"/>
        <v>249142.48558588189</v>
      </c>
      <c r="O698" s="11">
        <f t="shared" si="87"/>
        <v>49127.723883311875</v>
      </c>
    </row>
    <row r="699" spans="7:15" x14ac:dyDescent="0.2">
      <c r="G699" s="13">
        <f>VLOOKUP(55,HistData,2)</f>
        <v>50.745082399340951</v>
      </c>
      <c r="H699" s="15">
        <f t="shared" si="88"/>
        <v>6.7450823993409514</v>
      </c>
      <c r="I699" s="15">
        <f t="shared" si="88"/>
        <v>2.7450823993409514</v>
      </c>
      <c r="J699" s="15">
        <f t="shared" si="88"/>
        <v>0</v>
      </c>
      <c r="K699" s="15">
        <f t="shared" si="89"/>
        <v>0</v>
      </c>
      <c r="L699" s="15">
        <f t="shared" si="89"/>
        <v>0</v>
      </c>
      <c r="M699" s="15">
        <f t="shared" si="89"/>
        <v>0</v>
      </c>
      <c r="N699" s="14">
        <f t="shared" si="86"/>
        <v>253725.41199670476</v>
      </c>
      <c r="O699" s="11">
        <f t="shared" si="87"/>
        <v>53710.650294134743</v>
      </c>
    </row>
    <row r="700" spans="7:15" x14ac:dyDescent="0.2">
      <c r="G700" s="13">
        <f>VLOOKUP(31,HistData,2)</f>
        <v>49.575951670982924</v>
      </c>
      <c r="H700" s="15">
        <f t="shared" ref="H700:J719" si="90">MAX(FinStock-H$15, 0)</f>
        <v>5.5759516709829242</v>
      </c>
      <c r="I700" s="15">
        <f t="shared" si="90"/>
        <v>1.5759516709829242</v>
      </c>
      <c r="J700" s="15">
        <f t="shared" si="90"/>
        <v>0</v>
      </c>
      <c r="K700" s="15">
        <f t="shared" ref="K700:M719" si="91">MAX(K$15 - FinStock,0)</f>
        <v>0</v>
      </c>
      <c r="L700" s="15">
        <f t="shared" si="91"/>
        <v>0</v>
      </c>
      <c r="M700" s="15">
        <f t="shared" si="91"/>
        <v>0</v>
      </c>
      <c r="N700" s="14">
        <f t="shared" si="86"/>
        <v>247879.75835491461</v>
      </c>
      <c r="O700" s="11">
        <f t="shared" si="87"/>
        <v>47864.996652344591</v>
      </c>
    </row>
    <row r="701" spans="7:15" x14ac:dyDescent="0.2">
      <c r="G701" s="13">
        <f>VLOOKUP(32,HistData,2)</f>
        <v>49.414238608884425</v>
      </c>
      <c r="H701" s="15">
        <f t="shared" si="90"/>
        <v>5.4142386088844248</v>
      </c>
      <c r="I701" s="15">
        <f t="shared" si="90"/>
        <v>1.4142386088844248</v>
      </c>
      <c r="J701" s="15">
        <f t="shared" si="90"/>
        <v>0</v>
      </c>
      <c r="K701" s="15">
        <f t="shared" si="91"/>
        <v>0</v>
      </c>
      <c r="L701" s="15">
        <f t="shared" si="91"/>
        <v>0</v>
      </c>
      <c r="M701" s="15">
        <f t="shared" si="91"/>
        <v>0</v>
      </c>
      <c r="N701" s="14">
        <f t="shared" si="86"/>
        <v>247071.19304442214</v>
      </c>
      <c r="O701" s="11">
        <f t="shared" si="87"/>
        <v>47056.43134185212</v>
      </c>
    </row>
    <row r="702" spans="7:15" x14ac:dyDescent="0.2">
      <c r="G702" s="13">
        <f>VLOOKUP(23,HistData,2)</f>
        <v>49.905222000624477</v>
      </c>
      <c r="H702" s="15">
        <f t="shared" si="90"/>
        <v>5.9052220006244767</v>
      </c>
      <c r="I702" s="15">
        <f t="shared" si="90"/>
        <v>1.9052220006244767</v>
      </c>
      <c r="J702" s="15">
        <f t="shared" si="90"/>
        <v>0</v>
      </c>
      <c r="K702" s="15">
        <f t="shared" si="91"/>
        <v>0</v>
      </c>
      <c r="L702" s="15">
        <f t="shared" si="91"/>
        <v>0</v>
      </c>
      <c r="M702" s="15">
        <f t="shared" si="91"/>
        <v>0</v>
      </c>
      <c r="N702" s="14">
        <f t="shared" si="86"/>
        <v>249526.11000312239</v>
      </c>
      <c r="O702" s="11">
        <f t="shared" si="87"/>
        <v>49511.348300552374</v>
      </c>
    </row>
    <row r="703" spans="7:15" x14ac:dyDescent="0.2">
      <c r="G703" s="13">
        <f>VLOOKUP(29,HistData,2)</f>
        <v>49.473923874463672</v>
      </c>
      <c r="H703" s="15">
        <f t="shared" si="90"/>
        <v>5.4739238744636722</v>
      </c>
      <c r="I703" s="15">
        <f t="shared" si="90"/>
        <v>1.4739238744636722</v>
      </c>
      <c r="J703" s="15">
        <f t="shared" si="90"/>
        <v>0</v>
      </c>
      <c r="K703" s="15">
        <f t="shared" si="91"/>
        <v>0</v>
      </c>
      <c r="L703" s="15">
        <f t="shared" si="91"/>
        <v>0</v>
      </c>
      <c r="M703" s="15">
        <f t="shared" si="91"/>
        <v>0</v>
      </c>
      <c r="N703" s="14">
        <f t="shared" si="86"/>
        <v>247369.61937231835</v>
      </c>
      <c r="O703" s="11">
        <f t="shared" si="87"/>
        <v>47354.857669748337</v>
      </c>
    </row>
    <row r="704" spans="7:15" x14ac:dyDescent="0.2">
      <c r="G704" s="13">
        <f>VLOOKUP(49,HistData,2)</f>
        <v>50.312611954459221</v>
      </c>
      <c r="H704" s="15">
        <f t="shared" si="90"/>
        <v>6.3126119544592214</v>
      </c>
      <c r="I704" s="15">
        <f t="shared" si="90"/>
        <v>2.3126119544592214</v>
      </c>
      <c r="J704" s="15">
        <f t="shared" si="90"/>
        <v>0</v>
      </c>
      <c r="K704" s="15">
        <f t="shared" si="91"/>
        <v>0</v>
      </c>
      <c r="L704" s="15">
        <f t="shared" si="91"/>
        <v>0</v>
      </c>
      <c r="M704" s="15">
        <f t="shared" si="91"/>
        <v>0</v>
      </c>
      <c r="N704" s="14">
        <f t="shared" si="86"/>
        <v>251563.05977229611</v>
      </c>
      <c r="O704" s="11">
        <f t="shared" si="87"/>
        <v>51548.298069726094</v>
      </c>
    </row>
    <row r="705" spans="7:15" x14ac:dyDescent="0.2">
      <c r="G705" s="13">
        <f>VLOOKUP(54,HistData,2)</f>
        <v>50.608889369850331</v>
      </c>
      <c r="H705" s="15">
        <f t="shared" si="90"/>
        <v>6.6088893698503313</v>
      </c>
      <c r="I705" s="15">
        <f t="shared" si="90"/>
        <v>2.6088893698503313</v>
      </c>
      <c r="J705" s="15">
        <f t="shared" si="90"/>
        <v>0</v>
      </c>
      <c r="K705" s="15">
        <f t="shared" si="91"/>
        <v>0</v>
      </c>
      <c r="L705" s="15">
        <f t="shared" si="91"/>
        <v>0</v>
      </c>
      <c r="M705" s="15">
        <f t="shared" si="91"/>
        <v>0</v>
      </c>
      <c r="N705" s="14">
        <f t="shared" si="86"/>
        <v>253044.44684925166</v>
      </c>
      <c r="O705" s="11">
        <f t="shared" si="87"/>
        <v>53029.685146681644</v>
      </c>
    </row>
    <row r="706" spans="7:15" x14ac:dyDescent="0.2">
      <c r="G706" s="13">
        <f>VLOOKUP(37,HistData,2)</f>
        <v>49.759326719946507</v>
      </c>
      <c r="H706" s="15">
        <f t="shared" si="90"/>
        <v>5.7593267199465075</v>
      </c>
      <c r="I706" s="15">
        <f t="shared" si="90"/>
        <v>1.7593267199465075</v>
      </c>
      <c r="J706" s="15">
        <f t="shared" si="90"/>
        <v>0</v>
      </c>
      <c r="K706" s="15">
        <f t="shared" si="91"/>
        <v>0</v>
      </c>
      <c r="L706" s="15">
        <f t="shared" si="91"/>
        <v>0</v>
      </c>
      <c r="M706" s="15">
        <f t="shared" si="91"/>
        <v>0</v>
      </c>
      <c r="N706" s="14">
        <f t="shared" si="86"/>
        <v>248796.63359973254</v>
      </c>
      <c r="O706" s="11">
        <f t="shared" si="87"/>
        <v>48781.87189716252</v>
      </c>
    </row>
    <row r="707" spans="7:15" x14ac:dyDescent="0.2">
      <c r="G707" s="13">
        <f>VLOOKUP(57,HistData,2)</f>
        <v>50.812751561091723</v>
      </c>
      <c r="H707" s="15">
        <f t="shared" si="90"/>
        <v>6.8127515610917229</v>
      </c>
      <c r="I707" s="15">
        <f t="shared" si="90"/>
        <v>2.8127515610917229</v>
      </c>
      <c r="J707" s="15">
        <f t="shared" si="90"/>
        <v>0</v>
      </c>
      <c r="K707" s="15">
        <f t="shared" si="91"/>
        <v>0</v>
      </c>
      <c r="L707" s="15">
        <f t="shared" si="91"/>
        <v>0</v>
      </c>
      <c r="M707" s="15">
        <f t="shared" si="91"/>
        <v>0</v>
      </c>
      <c r="N707" s="14">
        <f t="shared" si="86"/>
        <v>254063.75780545862</v>
      </c>
      <c r="O707" s="11">
        <f t="shared" si="87"/>
        <v>54048.996102888603</v>
      </c>
    </row>
    <row r="708" spans="7:15" x14ac:dyDescent="0.2">
      <c r="G708" s="13">
        <f>VLOOKUP(9,HistData,2)</f>
        <v>49.652034636062211</v>
      </c>
      <c r="H708" s="15">
        <f t="shared" si="90"/>
        <v>5.6520346360622113</v>
      </c>
      <c r="I708" s="15">
        <f t="shared" si="90"/>
        <v>1.6520346360622113</v>
      </c>
      <c r="J708" s="15">
        <f t="shared" si="90"/>
        <v>0</v>
      </c>
      <c r="K708" s="15">
        <f t="shared" si="91"/>
        <v>0</v>
      </c>
      <c r="L708" s="15">
        <f t="shared" si="91"/>
        <v>0</v>
      </c>
      <c r="M708" s="15">
        <f t="shared" si="91"/>
        <v>0</v>
      </c>
      <c r="N708" s="14">
        <f t="shared" si="86"/>
        <v>248260.17318031105</v>
      </c>
      <c r="O708" s="11">
        <f t="shared" si="87"/>
        <v>48245.411477741029</v>
      </c>
    </row>
    <row r="709" spans="7:15" x14ac:dyDescent="0.2">
      <c r="G709" s="13">
        <f>VLOOKUP(53,HistData,2)</f>
        <v>50.552966764847973</v>
      </c>
      <c r="H709" s="15">
        <f t="shared" si="90"/>
        <v>6.552966764847973</v>
      </c>
      <c r="I709" s="15">
        <f t="shared" si="90"/>
        <v>2.552966764847973</v>
      </c>
      <c r="J709" s="15">
        <f t="shared" si="90"/>
        <v>0</v>
      </c>
      <c r="K709" s="15">
        <f t="shared" si="91"/>
        <v>0</v>
      </c>
      <c r="L709" s="15">
        <f t="shared" si="91"/>
        <v>0</v>
      </c>
      <c r="M709" s="15">
        <f t="shared" si="91"/>
        <v>0</v>
      </c>
      <c r="N709" s="14">
        <f t="shared" si="86"/>
        <v>252764.83382423987</v>
      </c>
      <c r="O709" s="11">
        <f t="shared" si="87"/>
        <v>52750.072121669858</v>
      </c>
    </row>
    <row r="710" spans="7:15" x14ac:dyDescent="0.2">
      <c r="G710" s="13">
        <f>VLOOKUP(56,HistData,2)</f>
        <v>50.899523748768374</v>
      </c>
      <c r="H710" s="15">
        <f t="shared" si="90"/>
        <v>6.8995237487683738</v>
      </c>
      <c r="I710" s="15">
        <f t="shared" si="90"/>
        <v>2.8995237487683738</v>
      </c>
      <c r="J710" s="15">
        <f t="shared" si="90"/>
        <v>0</v>
      </c>
      <c r="K710" s="15">
        <f t="shared" si="91"/>
        <v>0</v>
      </c>
      <c r="L710" s="15">
        <f t="shared" si="91"/>
        <v>0</v>
      </c>
      <c r="M710" s="15">
        <f t="shared" si="91"/>
        <v>0</v>
      </c>
      <c r="N710" s="14">
        <f t="shared" si="86"/>
        <v>254497.61874384186</v>
      </c>
      <c r="O710" s="11">
        <f t="shared" si="87"/>
        <v>54482.85704127184</v>
      </c>
    </row>
    <row r="711" spans="7:15" x14ac:dyDescent="0.2">
      <c r="G711" s="13">
        <f>VLOOKUP(23,HistData,2)</f>
        <v>49.905222000624477</v>
      </c>
      <c r="H711" s="15">
        <f t="shared" si="90"/>
        <v>5.9052220006244767</v>
      </c>
      <c r="I711" s="15">
        <f t="shared" si="90"/>
        <v>1.9052220006244767</v>
      </c>
      <c r="J711" s="15">
        <f t="shared" si="90"/>
        <v>0</v>
      </c>
      <c r="K711" s="15">
        <f t="shared" si="91"/>
        <v>0</v>
      </c>
      <c r="L711" s="15">
        <f t="shared" si="91"/>
        <v>0</v>
      </c>
      <c r="M711" s="15">
        <f t="shared" si="91"/>
        <v>0</v>
      </c>
      <c r="N711" s="14">
        <f t="shared" si="86"/>
        <v>249526.11000312239</v>
      </c>
      <c r="O711" s="11">
        <f t="shared" si="87"/>
        <v>49511.348300552374</v>
      </c>
    </row>
    <row r="712" spans="7:15" x14ac:dyDescent="0.2">
      <c r="G712" s="13">
        <f>VLOOKUP(58,HistData,2)</f>
        <v>50.90136694570711</v>
      </c>
      <c r="H712" s="15">
        <f t="shared" si="90"/>
        <v>6.9013669457071103</v>
      </c>
      <c r="I712" s="15">
        <f t="shared" si="90"/>
        <v>2.9013669457071103</v>
      </c>
      <c r="J712" s="15">
        <f t="shared" si="90"/>
        <v>0</v>
      </c>
      <c r="K712" s="15">
        <f t="shared" si="91"/>
        <v>0</v>
      </c>
      <c r="L712" s="15">
        <f t="shared" si="91"/>
        <v>0</v>
      </c>
      <c r="M712" s="15">
        <f t="shared" si="91"/>
        <v>0</v>
      </c>
      <c r="N712" s="14">
        <f t="shared" si="86"/>
        <v>254506.83472853556</v>
      </c>
      <c r="O712" s="11">
        <f t="shared" si="87"/>
        <v>54492.073025965539</v>
      </c>
    </row>
    <row r="713" spans="7:15" x14ac:dyDescent="0.2">
      <c r="G713" s="13">
        <f>VLOOKUP(24,HistData,2)</f>
        <v>49.769138344987745</v>
      </c>
      <c r="H713" s="15">
        <f t="shared" si="90"/>
        <v>5.7691383449877449</v>
      </c>
      <c r="I713" s="15">
        <f t="shared" si="90"/>
        <v>1.7691383449877449</v>
      </c>
      <c r="J713" s="15">
        <f t="shared" si="90"/>
        <v>0</v>
      </c>
      <c r="K713" s="15">
        <f t="shared" si="91"/>
        <v>0</v>
      </c>
      <c r="L713" s="15">
        <f t="shared" si="91"/>
        <v>0</v>
      </c>
      <c r="M713" s="15">
        <f t="shared" si="91"/>
        <v>0</v>
      </c>
      <c r="N713" s="14">
        <f t="shared" si="86"/>
        <v>248845.69172493872</v>
      </c>
      <c r="O713" s="11">
        <f t="shared" si="87"/>
        <v>48830.930022368702</v>
      </c>
    </row>
    <row r="714" spans="7:15" x14ac:dyDescent="0.2">
      <c r="G714" s="13">
        <f>VLOOKUP(41,HistData,2)</f>
        <v>49.728147140611256</v>
      </c>
      <c r="H714" s="15">
        <f t="shared" si="90"/>
        <v>5.7281471406112558</v>
      </c>
      <c r="I714" s="15">
        <f t="shared" si="90"/>
        <v>1.7281471406112558</v>
      </c>
      <c r="J714" s="15">
        <f t="shared" si="90"/>
        <v>0</v>
      </c>
      <c r="K714" s="15">
        <f t="shared" si="91"/>
        <v>0</v>
      </c>
      <c r="L714" s="15">
        <f t="shared" si="91"/>
        <v>0</v>
      </c>
      <c r="M714" s="15">
        <f t="shared" si="91"/>
        <v>0</v>
      </c>
      <c r="N714" s="14">
        <f t="shared" si="86"/>
        <v>248640.73570305627</v>
      </c>
      <c r="O714" s="11">
        <f t="shared" si="87"/>
        <v>48625.974000486254</v>
      </c>
    </row>
    <row r="715" spans="7:15" x14ac:dyDescent="0.2">
      <c r="G715" s="13">
        <f>VLOOKUP(34,HistData,2)</f>
        <v>49.680187359582725</v>
      </c>
      <c r="H715" s="15">
        <f t="shared" si="90"/>
        <v>5.6801873595827246</v>
      </c>
      <c r="I715" s="15">
        <f t="shared" si="90"/>
        <v>1.6801873595827246</v>
      </c>
      <c r="J715" s="15">
        <f t="shared" si="90"/>
        <v>0</v>
      </c>
      <c r="K715" s="15">
        <f t="shared" si="91"/>
        <v>0</v>
      </c>
      <c r="L715" s="15">
        <f t="shared" si="91"/>
        <v>0</v>
      </c>
      <c r="M715" s="15">
        <f t="shared" si="91"/>
        <v>0</v>
      </c>
      <c r="N715" s="14">
        <f t="shared" si="86"/>
        <v>248400.93679791363</v>
      </c>
      <c r="O715" s="11">
        <f t="shared" si="87"/>
        <v>48386.175095343613</v>
      </c>
    </row>
    <row r="716" spans="7:15" x14ac:dyDescent="0.2">
      <c r="G716" s="13">
        <f>VLOOKUP(23,HistData,2)</f>
        <v>49.905222000624477</v>
      </c>
      <c r="H716" s="15">
        <f t="shared" si="90"/>
        <v>5.9052220006244767</v>
      </c>
      <c r="I716" s="15">
        <f t="shared" si="90"/>
        <v>1.9052220006244767</v>
      </c>
      <c r="J716" s="15">
        <f t="shared" si="90"/>
        <v>0</v>
      </c>
      <c r="K716" s="15">
        <f t="shared" si="91"/>
        <v>0</v>
      </c>
      <c r="L716" s="15">
        <f t="shared" si="91"/>
        <v>0</v>
      </c>
      <c r="M716" s="15">
        <f t="shared" si="91"/>
        <v>0</v>
      </c>
      <c r="N716" s="14">
        <f t="shared" si="86"/>
        <v>249526.11000312239</v>
      </c>
      <c r="O716" s="11">
        <f t="shared" si="87"/>
        <v>49511.348300552374</v>
      </c>
    </row>
    <row r="717" spans="7:15" x14ac:dyDescent="0.2">
      <c r="G717" s="13">
        <f>VLOOKUP(30,HistData,2)</f>
        <v>49.662801573915388</v>
      </c>
      <c r="H717" s="15">
        <f t="shared" si="90"/>
        <v>5.6628015739153881</v>
      </c>
      <c r="I717" s="15">
        <f t="shared" si="90"/>
        <v>1.6628015739153881</v>
      </c>
      <c r="J717" s="15">
        <f t="shared" si="90"/>
        <v>0</v>
      </c>
      <c r="K717" s="15">
        <f t="shared" si="91"/>
        <v>0</v>
      </c>
      <c r="L717" s="15">
        <f t="shared" si="91"/>
        <v>0</v>
      </c>
      <c r="M717" s="15">
        <f t="shared" si="91"/>
        <v>0</v>
      </c>
      <c r="N717" s="14">
        <f t="shared" si="86"/>
        <v>248314.00786957695</v>
      </c>
      <c r="O717" s="11">
        <f t="shared" si="87"/>
        <v>48299.246167006932</v>
      </c>
    </row>
    <row r="718" spans="7:15" x14ac:dyDescent="0.2">
      <c r="G718" s="13">
        <f>VLOOKUP(44,HistData,2)</f>
        <v>50.04162503359521</v>
      </c>
      <c r="H718" s="15">
        <f t="shared" si="90"/>
        <v>6.04162503359521</v>
      </c>
      <c r="I718" s="15">
        <f t="shared" si="90"/>
        <v>2.04162503359521</v>
      </c>
      <c r="J718" s="15">
        <f t="shared" si="90"/>
        <v>0</v>
      </c>
      <c r="K718" s="15">
        <f t="shared" si="91"/>
        <v>0</v>
      </c>
      <c r="L718" s="15">
        <f t="shared" si="91"/>
        <v>0</v>
      </c>
      <c r="M718" s="15">
        <f t="shared" si="91"/>
        <v>0</v>
      </c>
      <c r="N718" s="14">
        <f t="shared" si="86"/>
        <v>250208.12516797605</v>
      </c>
      <c r="O718" s="11">
        <f t="shared" si="87"/>
        <v>50193.36346540603</v>
      </c>
    </row>
    <row r="719" spans="7:15" x14ac:dyDescent="0.2">
      <c r="G719" s="13">
        <f>VLOOKUP(40,HistData,2)</f>
        <v>49.82087197881701</v>
      </c>
      <c r="H719" s="15">
        <f t="shared" si="90"/>
        <v>5.82087197881701</v>
      </c>
      <c r="I719" s="15">
        <f t="shared" si="90"/>
        <v>1.82087197881701</v>
      </c>
      <c r="J719" s="15">
        <f t="shared" si="90"/>
        <v>0</v>
      </c>
      <c r="K719" s="15">
        <f t="shared" si="91"/>
        <v>0</v>
      </c>
      <c r="L719" s="15">
        <f t="shared" si="91"/>
        <v>0</v>
      </c>
      <c r="M719" s="15">
        <f t="shared" si="91"/>
        <v>0</v>
      </c>
      <c r="N719" s="14">
        <f t="shared" si="86"/>
        <v>249104.35989408506</v>
      </c>
      <c r="O719" s="11">
        <f t="shared" si="87"/>
        <v>49089.598191515048</v>
      </c>
    </row>
    <row r="720" spans="7:15" x14ac:dyDescent="0.2">
      <c r="G720" s="13">
        <f>VLOOKUP(31,HistData,2)</f>
        <v>49.575951670982924</v>
      </c>
      <c r="H720" s="15">
        <f t="shared" ref="H720:J739" si="92">MAX(FinStock-H$15, 0)</f>
        <v>5.5759516709829242</v>
      </c>
      <c r="I720" s="15">
        <f t="shared" si="92"/>
        <v>1.5759516709829242</v>
      </c>
      <c r="J720" s="15">
        <f t="shared" si="92"/>
        <v>0</v>
      </c>
      <c r="K720" s="15">
        <f t="shared" ref="K720:M739" si="93">MAX(K$15 - FinStock,0)</f>
        <v>0</v>
      </c>
      <c r="L720" s="15">
        <f t="shared" si="93"/>
        <v>0</v>
      </c>
      <c r="M720" s="15">
        <f t="shared" si="93"/>
        <v>0</v>
      </c>
      <c r="N720" s="14">
        <f t="shared" si="86"/>
        <v>247879.75835491461</v>
      </c>
      <c r="O720" s="11">
        <f t="shared" si="87"/>
        <v>47864.996652344591</v>
      </c>
    </row>
    <row r="721" spans="7:15" x14ac:dyDescent="0.2">
      <c r="G721" s="13">
        <f>VLOOKUP(1,HistData,2)</f>
        <v>49.916840350145897</v>
      </c>
      <c r="H721" s="15">
        <f t="shared" si="92"/>
        <v>5.9168403501458968</v>
      </c>
      <c r="I721" s="15">
        <f t="shared" si="92"/>
        <v>1.9168403501458968</v>
      </c>
      <c r="J721" s="15">
        <f t="shared" si="92"/>
        <v>0</v>
      </c>
      <c r="K721" s="15">
        <f t="shared" si="93"/>
        <v>0</v>
      </c>
      <c r="L721" s="15">
        <f t="shared" si="93"/>
        <v>0</v>
      </c>
      <c r="M721" s="15">
        <f t="shared" si="93"/>
        <v>0</v>
      </c>
      <c r="N721" s="14">
        <f t="shared" si="86"/>
        <v>249584.20175072949</v>
      </c>
      <c r="O721" s="11">
        <f t="shared" si="87"/>
        <v>49569.440048159478</v>
      </c>
    </row>
    <row r="722" spans="7:15" x14ac:dyDescent="0.2">
      <c r="G722" s="13">
        <f>VLOOKUP(39,HistData,2)</f>
        <v>49.828497117176376</v>
      </c>
      <c r="H722" s="15">
        <f t="shared" si="92"/>
        <v>5.8284971171763758</v>
      </c>
      <c r="I722" s="15">
        <f t="shared" si="92"/>
        <v>1.8284971171763758</v>
      </c>
      <c r="J722" s="15">
        <f t="shared" si="92"/>
        <v>0</v>
      </c>
      <c r="K722" s="15">
        <f t="shared" si="93"/>
        <v>0</v>
      </c>
      <c r="L722" s="15">
        <f t="shared" si="93"/>
        <v>0</v>
      </c>
      <c r="M722" s="15">
        <f t="shared" si="93"/>
        <v>0</v>
      </c>
      <c r="N722" s="14">
        <f t="shared" si="86"/>
        <v>249142.48558588189</v>
      </c>
      <c r="O722" s="11">
        <f t="shared" si="87"/>
        <v>49127.723883311875</v>
      </c>
    </row>
    <row r="723" spans="7:15" x14ac:dyDescent="0.2">
      <c r="G723" s="13">
        <f>VLOOKUP(53,HistData,2)</f>
        <v>50.552966764847973</v>
      </c>
      <c r="H723" s="15">
        <f t="shared" si="92"/>
        <v>6.552966764847973</v>
      </c>
      <c r="I723" s="15">
        <f t="shared" si="92"/>
        <v>2.552966764847973</v>
      </c>
      <c r="J723" s="15">
        <f t="shared" si="92"/>
        <v>0</v>
      </c>
      <c r="K723" s="15">
        <f t="shared" si="93"/>
        <v>0</v>
      </c>
      <c r="L723" s="15">
        <f t="shared" si="93"/>
        <v>0</v>
      </c>
      <c r="M723" s="15">
        <f t="shared" si="93"/>
        <v>0</v>
      </c>
      <c r="N723" s="14">
        <f t="shared" si="86"/>
        <v>252764.83382423987</v>
      </c>
      <c r="O723" s="11">
        <f t="shared" si="87"/>
        <v>52750.072121669858</v>
      </c>
    </row>
    <row r="724" spans="7:15" x14ac:dyDescent="0.2">
      <c r="G724" s="13">
        <f>VLOOKUP(20,HistData,2)</f>
        <v>50.174112176265155</v>
      </c>
      <c r="H724" s="15">
        <f t="shared" si="92"/>
        <v>6.1741121762651545</v>
      </c>
      <c r="I724" s="15">
        <f t="shared" si="92"/>
        <v>2.1741121762651545</v>
      </c>
      <c r="J724" s="15">
        <f t="shared" si="92"/>
        <v>0</v>
      </c>
      <c r="K724" s="15">
        <f t="shared" si="93"/>
        <v>0</v>
      </c>
      <c r="L724" s="15">
        <f t="shared" si="93"/>
        <v>0</v>
      </c>
      <c r="M724" s="15">
        <f t="shared" si="93"/>
        <v>0</v>
      </c>
      <c r="N724" s="14">
        <f t="shared" ref="N724:N787" si="94">SUMPRODUCT(H724:J724,CallDV)+SUMPRODUCT(K724:M724,PutDV)+Shares*FinStock</f>
        <v>250870.56088132577</v>
      </c>
      <c r="O724" s="11">
        <f t="shared" ref="O724:O787" si="95">N724-TotCost</f>
        <v>50855.799178755755</v>
      </c>
    </row>
    <row r="725" spans="7:15" x14ac:dyDescent="0.2">
      <c r="G725" s="13">
        <f>VLOOKUP(27,HistData,2)</f>
        <v>49.920535723504365</v>
      </c>
      <c r="H725" s="15">
        <f t="shared" si="92"/>
        <v>5.920535723504365</v>
      </c>
      <c r="I725" s="15">
        <f t="shared" si="92"/>
        <v>1.920535723504365</v>
      </c>
      <c r="J725" s="15">
        <f t="shared" si="92"/>
        <v>0</v>
      </c>
      <c r="K725" s="15">
        <f t="shared" si="93"/>
        <v>0</v>
      </c>
      <c r="L725" s="15">
        <f t="shared" si="93"/>
        <v>0</v>
      </c>
      <c r="M725" s="15">
        <f t="shared" si="93"/>
        <v>0</v>
      </c>
      <c r="N725" s="14">
        <f t="shared" si="94"/>
        <v>249602.67861752183</v>
      </c>
      <c r="O725" s="11">
        <f t="shared" si="95"/>
        <v>49587.916914951813</v>
      </c>
    </row>
    <row r="726" spans="7:15" x14ac:dyDescent="0.2">
      <c r="G726" s="13">
        <f>VLOOKUP(54,HistData,2)</f>
        <v>50.608889369850331</v>
      </c>
      <c r="H726" s="15">
        <f t="shared" si="92"/>
        <v>6.6088893698503313</v>
      </c>
      <c r="I726" s="15">
        <f t="shared" si="92"/>
        <v>2.6088893698503313</v>
      </c>
      <c r="J726" s="15">
        <f t="shared" si="92"/>
        <v>0</v>
      </c>
      <c r="K726" s="15">
        <f t="shared" si="93"/>
        <v>0</v>
      </c>
      <c r="L726" s="15">
        <f t="shared" si="93"/>
        <v>0</v>
      </c>
      <c r="M726" s="15">
        <f t="shared" si="93"/>
        <v>0</v>
      </c>
      <c r="N726" s="14">
        <f t="shared" si="94"/>
        <v>253044.44684925166</v>
      </c>
      <c r="O726" s="11">
        <f t="shared" si="95"/>
        <v>53029.685146681644</v>
      </c>
    </row>
    <row r="727" spans="7:15" x14ac:dyDescent="0.2">
      <c r="G727" s="13">
        <f>VLOOKUP(31,HistData,2)</f>
        <v>49.575951670982924</v>
      </c>
      <c r="H727" s="15">
        <f t="shared" si="92"/>
        <v>5.5759516709829242</v>
      </c>
      <c r="I727" s="15">
        <f t="shared" si="92"/>
        <v>1.5759516709829242</v>
      </c>
      <c r="J727" s="15">
        <f t="shared" si="92"/>
        <v>0</v>
      </c>
      <c r="K727" s="15">
        <f t="shared" si="93"/>
        <v>0</v>
      </c>
      <c r="L727" s="15">
        <f t="shared" si="93"/>
        <v>0</v>
      </c>
      <c r="M727" s="15">
        <f t="shared" si="93"/>
        <v>0</v>
      </c>
      <c r="N727" s="14">
        <f t="shared" si="94"/>
        <v>247879.75835491461</v>
      </c>
      <c r="O727" s="11">
        <f t="shared" si="95"/>
        <v>47864.996652344591</v>
      </c>
    </row>
    <row r="728" spans="7:15" x14ac:dyDescent="0.2">
      <c r="G728" s="13">
        <f>VLOOKUP(28,HistData,2)</f>
        <v>49.817453286228378</v>
      </c>
      <c r="H728" s="15">
        <f t="shared" si="92"/>
        <v>5.8174532862283783</v>
      </c>
      <c r="I728" s="15">
        <f t="shared" si="92"/>
        <v>1.8174532862283783</v>
      </c>
      <c r="J728" s="15">
        <f t="shared" si="92"/>
        <v>0</v>
      </c>
      <c r="K728" s="15">
        <f t="shared" si="93"/>
        <v>0</v>
      </c>
      <c r="L728" s="15">
        <f t="shared" si="93"/>
        <v>0</v>
      </c>
      <c r="M728" s="15">
        <f t="shared" si="93"/>
        <v>0</v>
      </c>
      <c r="N728" s="14">
        <f t="shared" si="94"/>
        <v>249087.26643114188</v>
      </c>
      <c r="O728" s="11">
        <f t="shared" si="95"/>
        <v>49072.504728571861</v>
      </c>
    </row>
    <row r="729" spans="7:15" x14ac:dyDescent="0.2">
      <c r="G729" s="13">
        <f>VLOOKUP(12,HistData,2)</f>
        <v>49.789588444608874</v>
      </c>
      <c r="H729" s="15">
        <f t="shared" si="92"/>
        <v>5.7895884446088743</v>
      </c>
      <c r="I729" s="15">
        <f t="shared" si="92"/>
        <v>1.7895884446088743</v>
      </c>
      <c r="J729" s="15">
        <f t="shared" si="92"/>
        <v>0</v>
      </c>
      <c r="K729" s="15">
        <f t="shared" si="93"/>
        <v>0</v>
      </c>
      <c r="L729" s="15">
        <f t="shared" si="93"/>
        <v>0</v>
      </c>
      <c r="M729" s="15">
        <f t="shared" si="93"/>
        <v>0</v>
      </c>
      <c r="N729" s="14">
        <f t="shared" si="94"/>
        <v>248947.94222304437</v>
      </c>
      <c r="O729" s="11">
        <f t="shared" si="95"/>
        <v>48933.180520474358</v>
      </c>
    </row>
    <row r="730" spans="7:15" x14ac:dyDescent="0.2">
      <c r="G730" s="13">
        <f>VLOOKUP(34,HistData,2)</f>
        <v>49.680187359582725</v>
      </c>
      <c r="H730" s="15">
        <f t="shared" si="92"/>
        <v>5.6801873595827246</v>
      </c>
      <c r="I730" s="15">
        <f t="shared" si="92"/>
        <v>1.6801873595827246</v>
      </c>
      <c r="J730" s="15">
        <f t="shared" si="92"/>
        <v>0</v>
      </c>
      <c r="K730" s="15">
        <f t="shared" si="93"/>
        <v>0</v>
      </c>
      <c r="L730" s="15">
        <f t="shared" si="93"/>
        <v>0</v>
      </c>
      <c r="M730" s="15">
        <f t="shared" si="93"/>
        <v>0</v>
      </c>
      <c r="N730" s="14">
        <f t="shared" si="94"/>
        <v>248400.93679791363</v>
      </c>
      <c r="O730" s="11">
        <f t="shared" si="95"/>
        <v>48386.175095343613</v>
      </c>
    </row>
    <row r="731" spans="7:15" x14ac:dyDescent="0.2">
      <c r="G731" s="13">
        <f>VLOOKUP(14,HistData,2)</f>
        <v>49.558213449006757</v>
      </c>
      <c r="H731" s="15">
        <f t="shared" si="92"/>
        <v>5.5582134490067574</v>
      </c>
      <c r="I731" s="15">
        <f t="shared" si="92"/>
        <v>1.5582134490067574</v>
      </c>
      <c r="J731" s="15">
        <f t="shared" si="92"/>
        <v>0</v>
      </c>
      <c r="K731" s="15">
        <f t="shared" si="93"/>
        <v>0</v>
      </c>
      <c r="L731" s="15">
        <f t="shared" si="93"/>
        <v>0</v>
      </c>
      <c r="M731" s="15">
        <f t="shared" si="93"/>
        <v>0</v>
      </c>
      <c r="N731" s="14">
        <f t="shared" si="94"/>
        <v>247791.06724503377</v>
      </c>
      <c r="O731" s="11">
        <f t="shared" si="95"/>
        <v>47776.305542463757</v>
      </c>
    </row>
    <row r="732" spans="7:15" x14ac:dyDescent="0.2">
      <c r="G732" s="13">
        <f>VLOOKUP(31,HistData,2)</f>
        <v>49.575951670982924</v>
      </c>
      <c r="H732" s="15">
        <f t="shared" si="92"/>
        <v>5.5759516709829242</v>
      </c>
      <c r="I732" s="15">
        <f t="shared" si="92"/>
        <v>1.5759516709829242</v>
      </c>
      <c r="J732" s="15">
        <f t="shared" si="92"/>
        <v>0</v>
      </c>
      <c r="K732" s="15">
        <f t="shared" si="93"/>
        <v>0</v>
      </c>
      <c r="L732" s="15">
        <f t="shared" si="93"/>
        <v>0</v>
      </c>
      <c r="M732" s="15">
        <f t="shared" si="93"/>
        <v>0</v>
      </c>
      <c r="N732" s="14">
        <f t="shared" si="94"/>
        <v>247879.75835491461</v>
      </c>
      <c r="O732" s="11">
        <f t="shared" si="95"/>
        <v>47864.996652344591</v>
      </c>
    </row>
    <row r="733" spans="7:15" x14ac:dyDescent="0.2">
      <c r="G733" s="13">
        <f>VLOOKUP(44,HistData,2)</f>
        <v>50.04162503359521</v>
      </c>
      <c r="H733" s="15">
        <f t="shared" si="92"/>
        <v>6.04162503359521</v>
      </c>
      <c r="I733" s="15">
        <f t="shared" si="92"/>
        <v>2.04162503359521</v>
      </c>
      <c r="J733" s="15">
        <f t="shared" si="92"/>
        <v>0</v>
      </c>
      <c r="K733" s="15">
        <f t="shared" si="93"/>
        <v>0</v>
      </c>
      <c r="L733" s="15">
        <f t="shared" si="93"/>
        <v>0</v>
      </c>
      <c r="M733" s="15">
        <f t="shared" si="93"/>
        <v>0</v>
      </c>
      <c r="N733" s="14">
        <f t="shared" si="94"/>
        <v>250208.12516797605</v>
      </c>
      <c r="O733" s="11">
        <f t="shared" si="95"/>
        <v>50193.36346540603</v>
      </c>
    </row>
    <row r="734" spans="7:15" x14ac:dyDescent="0.2">
      <c r="G734" s="13">
        <f>VLOOKUP(4,HistData,2)</f>
        <v>49.842601153200661</v>
      </c>
      <c r="H734" s="15">
        <f t="shared" si="92"/>
        <v>5.8426011532006612</v>
      </c>
      <c r="I734" s="15">
        <f t="shared" si="92"/>
        <v>1.8426011532006612</v>
      </c>
      <c r="J734" s="15">
        <f t="shared" si="92"/>
        <v>0</v>
      </c>
      <c r="K734" s="15">
        <f t="shared" si="93"/>
        <v>0</v>
      </c>
      <c r="L734" s="15">
        <f t="shared" si="93"/>
        <v>0</v>
      </c>
      <c r="M734" s="15">
        <f t="shared" si="93"/>
        <v>0</v>
      </c>
      <c r="N734" s="14">
        <f t="shared" si="94"/>
        <v>249213.00576600331</v>
      </c>
      <c r="O734" s="11">
        <f t="shared" si="95"/>
        <v>49198.244063433289</v>
      </c>
    </row>
    <row r="735" spans="7:15" x14ac:dyDescent="0.2">
      <c r="G735" s="13">
        <f>VLOOKUP(33,HistData,2)</f>
        <v>49.696501102020065</v>
      </c>
      <c r="H735" s="15">
        <f t="shared" si="92"/>
        <v>5.6965011020200649</v>
      </c>
      <c r="I735" s="15">
        <f t="shared" si="92"/>
        <v>1.6965011020200649</v>
      </c>
      <c r="J735" s="15">
        <f t="shared" si="92"/>
        <v>0</v>
      </c>
      <c r="K735" s="15">
        <f t="shared" si="93"/>
        <v>0</v>
      </c>
      <c r="L735" s="15">
        <f t="shared" si="93"/>
        <v>0</v>
      </c>
      <c r="M735" s="15">
        <f t="shared" si="93"/>
        <v>0</v>
      </c>
      <c r="N735" s="14">
        <f t="shared" si="94"/>
        <v>248482.50551010034</v>
      </c>
      <c r="O735" s="11">
        <f t="shared" si="95"/>
        <v>48467.743807530322</v>
      </c>
    </row>
    <row r="736" spans="7:15" x14ac:dyDescent="0.2">
      <c r="G736" s="13">
        <f>VLOOKUP(27,HistData,2)</f>
        <v>49.920535723504365</v>
      </c>
      <c r="H736" s="15">
        <f t="shared" si="92"/>
        <v>5.920535723504365</v>
      </c>
      <c r="I736" s="15">
        <f t="shared" si="92"/>
        <v>1.920535723504365</v>
      </c>
      <c r="J736" s="15">
        <f t="shared" si="92"/>
        <v>0</v>
      </c>
      <c r="K736" s="15">
        <f t="shared" si="93"/>
        <v>0</v>
      </c>
      <c r="L736" s="15">
        <f t="shared" si="93"/>
        <v>0</v>
      </c>
      <c r="M736" s="15">
        <f t="shared" si="93"/>
        <v>0</v>
      </c>
      <c r="N736" s="14">
        <f t="shared" si="94"/>
        <v>249602.67861752183</v>
      </c>
      <c r="O736" s="11">
        <f t="shared" si="95"/>
        <v>49587.916914951813</v>
      </c>
    </row>
    <row r="737" spans="7:15" x14ac:dyDescent="0.2">
      <c r="G737" s="13">
        <f>VLOOKUP(31,HistData,2)</f>
        <v>49.575951670982924</v>
      </c>
      <c r="H737" s="15">
        <f t="shared" si="92"/>
        <v>5.5759516709829242</v>
      </c>
      <c r="I737" s="15">
        <f t="shared" si="92"/>
        <v>1.5759516709829242</v>
      </c>
      <c r="J737" s="15">
        <f t="shared" si="92"/>
        <v>0</v>
      </c>
      <c r="K737" s="15">
        <f t="shared" si="93"/>
        <v>0</v>
      </c>
      <c r="L737" s="15">
        <f t="shared" si="93"/>
        <v>0</v>
      </c>
      <c r="M737" s="15">
        <f t="shared" si="93"/>
        <v>0</v>
      </c>
      <c r="N737" s="14">
        <f t="shared" si="94"/>
        <v>247879.75835491461</v>
      </c>
      <c r="O737" s="11">
        <f t="shared" si="95"/>
        <v>47864.996652344591</v>
      </c>
    </row>
    <row r="738" spans="7:15" x14ac:dyDescent="0.2">
      <c r="G738" s="13">
        <f>VLOOKUP(16,HistData,2)</f>
        <v>49.634538731253507</v>
      </c>
      <c r="H738" s="15">
        <f t="shared" si="92"/>
        <v>5.6345387312535067</v>
      </c>
      <c r="I738" s="15">
        <f t="shared" si="92"/>
        <v>1.6345387312535067</v>
      </c>
      <c r="J738" s="15">
        <f t="shared" si="92"/>
        <v>0</v>
      </c>
      <c r="K738" s="15">
        <f t="shared" si="93"/>
        <v>0</v>
      </c>
      <c r="L738" s="15">
        <f t="shared" si="93"/>
        <v>0</v>
      </c>
      <c r="M738" s="15">
        <f t="shared" si="93"/>
        <v>0</v>
      </c>
      <c r="N738" s="14">
        <f t="shared" si="94"/>
        <v>248172.69365626754</v>
      </c>
      <c r="O738" s="11">
        <f t="shared" si="95"/>
        <v>48157.931953697524</v>
      </c>
    </row>
    <row r="739" spans="7:15" x14ac:dyDescent="0.2">
      <c r="G739" s="13">
        <f>VLOOKUP(39,HistData,2)</f>
        <v>49.828497117176376</v>
      </c>
      <c r="H739" s="15">
        <f t="shared" si="92"/>
        <v>5.8284971171763758</v>
      </c>
      <c r="I739" s="15">
        <f t="shared" si="92"/>
        <v>1.8284971171763758</v>
      </c>
      <c r="J739" s="15">
        <f t="shared" si="92"/>
        <v>0</v>
      </c>
      <c r="K739" s="15">
        <f t="shared" si="93"/>
        <v>0</v>
      </c>
      <c r="L739" s="15">
        <f t="shared" si="93"/>
        <v>0</v>
      </c>
      <c r="M739" s="15">
        <f t="shared" si="93"/>
        <v>0</v>
      </c>
      <c r="N739" s="14">
        <f t="shared" si="94"/>
        <v>249142.48558588189</v>
      </c>
      <c r="O739" s="11">
        <f t="shared" si="95"/>
        <v>49127.723883311875</v>
      </c>
    </row>
    <row r="740" spans="7:15" x14ac:dyDescent="0.2">
      <c r="G740" s="13">
        <f>VLOOKUP(20,HistData,2)</f>
        <v>50.174112176265155</v>
      </c>
      <c r="H740" s="15">
        <f t="shared" ref="H740:J759" si="96">MAX(FinStock-H$15, 0)</f>
        <v>6.1741121762651545</v>
      </c>
      <c r="I740" s="15">
        <f t="shared" si="96"/>
        <v>2.1741121762651545</v>
      </c>
      <c r="J740" s="15">
        <f t="shared" si="96"/>
        <v>0</v>
      </c>
      <c r="K740" s="15">
        <f t="shared" ref="K740:M759" si="97">MAX(K$15 - FinStock,0)</f>
        <v>0</v>
      </c>
      <c r="L740" s="15">
        <f t="shared" si="97"/>
        <v>0</v>
      </c>
      <c r="M740" s="15">
        <f t="shared" si="97"/>
        <v>0</v>
      </c>
      <c r="N740" s="14">
        <f t="shared" si="94"/>
        <v>250870.56088132577</v>
      </c>
      <c r="O740" s="11">
        <f t="shared" si="95"/>
        <v>50855.799178755755</v>
      </c>
    </row>
    <row r="741" spans="7:15" x14ac:dyDescent="0.2">
      <c r="G741" s="13">
        <f>VLOOKUP(38,HistData,2)</f>
        <v>49.71076257758039</v>
      </c>
      <c r="H741" s="15">
        <f t="shared" si="96"/>
        <v>5.7107625775803896</v>
      </c>
      <c r="I741" s="15">
        <f t="shared" si="96"/>
        <v>1.7107625775803896</v>
      </c>
      <c r="J741" s="15">
        <f t="shared" si="96"/>
        <v>0</v>
      </c>
      <c r="K741" s="15">
        <f t="shared" si="97"/>
        <v>0</v>
      </c>
      <c r="L741" s="15">
        <f t="shared" si="97"/>
        <v>0</v>
      </c>
      <c r="M741" s="15">
        <f t="shared" si="97"/>
        <v>0</v>
      </c>
      <c r="N741" s="14">
        <f t="shared" si="94"/>
        <v>248553.81288790194</v>
      </c>
      <c r="O741" s="11">
        <f t="shared" si="95"/>
        <v>48539.051185331919</v>
      </c>
    </row>
    <row r="742" spans="7:15" x14ac:dyDescent="0.2">
      <c r="G742" s="13">
        <f>VLOOKUP(50,HistData,2)</f>
        <v>50.327005754053239</v>
      </c>
      <c r="H742" s="15">
        <f t="shared" si="96"/>
        <v>6.3270057540532392</v>
      </c>
      <c r="I742" s="15">
        <f t="shared" si="96"/>
        <v>2.3270057540532392</v>
      </c>
      <c r="J742" s="15">
        <f t="shared" si="96"/>
        <v>0</v>
      </c>
      <c r="K742" s="15">
        <f t="shared" si="97"/>
        <v>0</v>
      </c>
      <c r="L742" s="15">
        <f t="shared" si="97"/>
        <v>0</v>
      </c>
      <c r="M742" s="15">
        <f t="shared" si="97"/>
        <v>0</v>
      </c>
      <c r="N742" s="14">
        <f t="shared" si="94"/>
        <v>251635.02877026619</v>
      </c>
      <c r="O742" s="11">
        <f t="shared" si="95"/>
        <v>51620.267067696172</v>
      </c>
    </row>
    <row r="743" spans="7:15" x14ac:dyDescent="0.2">
      <c r="G743" s="13">
        <f>VLOOKUP(20,HistData,2)</f>
        <v>50.174112176265155</v>
      </c>
      <c r="H743" s="15">
        <f t="shared" si="96"/>
        <v>6.1741121762651545</v>
      </c>
      <c r="I743" s="15">
        <f t="shared" si="96"/>
        <v>2.1741121762651545</v>
      </c>
      <c r="J743" s="15">
        <f t="shared" si="96"/>
        <v>0</v>
      </c>
      <c r="K743" s="15">
        <f t="shared" si="97"/>
        <v>0</v>
      </c>
      <c r="L743" s="15">
        <f t="shared" si="97"/>
        <v>0</v>
      </c>
      <c r="M743" s="15">
        <f t="shared" si="97"/>
        <v>0</v>
      </c>
      <c r="N743" s="14">
        <f t="shared" si="94"/>
        <v>250870.56088132577</v>
      </c>
      <c r="O743" s="11">
        <f t="shared" si="95"/>
        <v>50855.799178755755</v>
      </c>
    </row>
    <row r="744" spans="7:15" x14ac:dyDescent="0.2">
      <c r="G744" s="13">
        <f>VLOOKUP(16,HistData,2)</f>
        <v>49.634538731253507</v>
      </c>
      <c r="H744" s="15">
        <f t="shared" si="96"/>
        <v>5.6345387312535067</v>
      </c>
      <c r="I744" s="15">
        <f t="shared" si="96"/>
        <v>1.6345387312535067</v>
      </c>
      <c r="J744" s="15">
        <f t="shared" si="96"/>
        <v>0</v>
      </c>
      <c r="K744" s="15">
        <f t="shared" si="97"/>
        <v>0</v>
      </c>
      <c r="L744" s="15">
        <f t="shared" si="97"/>
        <v>0</v>
      </c>
      <c r="M744" s="15">
        <f t="shared" si="97"/>
        <v>0</v>
      </c>
      <c r="N744" s="14">
        <f t="shared" si="94"/>
        <v>248172.69365626754</v>
      </c>
      <c r="O744" s="11">
        <f t="shared" si="95"/>
        <v>48157.931953697524</v>
      </c>
    </row>
    <row r="745" spans="7:15" x14ac:dyDescent="0.2">
      <c r="G745" s="13">
        <f>VLOOKUP(8,HistData,2)</f>
        <v>49.620263883842931</v>
      </c>
      <c r="H745" s="15">
        <f t="shared" si="96"/>
        <v>5.6202638838429309</v>
      </c>
      <c r="I745" s="15">
        <f t="shared" si="96"/>
        <v>1.6202638838429309</v>
      </c>
      <c r="J745" s="15">
        <f t="shared" si="96"/>
        <v>0</v>
      </c>
      <c r="K745" s="15">
        <f t="shared" si="97"/>
        <v>0</v>
      </c>
      <c r="L745" s="15">
        <f t="shared" si="97"/>
        <v>0</v>
      </c>
      <c r="M745" s="15">
        <f t="shared" si="97"/>
        <v>0</v>
      </c>
      <c r="N745" s="14">
        <f t="shared" si="94"/>
        <v>248101.31941921465</v>
      </c>
      <c r="O745" s="11">
        <f t="shared" si="95"/>
        <v>48086.557716644631</v>
      </c>
    </row>
    <row r="746" spans="7:15" x14ac:dyDescent="0.2">
      <c r="G746" s="13">
        <f>VLOOKUP(48,HistData,2)</f>
        <v>50.439954141106483</v>
      </c>
      <c r="H746" s="15">
        <f t="shared" si="96"/>
        <v>6.4399541411064831</v>
      </c>
      <c r="I746" s="15">
        <f t="shared" si="96"/>
        <v>2.4399541411064831</v>
      </c>
      <c r="J746" s="15">
        <f t="shared" si="96"/>
        <v>0</v>
      </c>
      <c r="K746" s="15">
        <f t="shared" si="97"/>
        <v>0</v>
      </c>
      <c r="L746" s="15">
        <f t="shared" si="97"/>
        <v>0</v>
      </c>
      <c r="M746" s="15">
        <f t="shared" si="97"/>
        <v>0</v>
      </c>
      <c r="N746" s="14">
        <f t="shared" si="94"/>
        <v>252199.77070553243</v>
      </c>
      <c r="O746" s="11">
        <f t="shared" si="95"/>
        <v>52185.009002962412</v>
      </c>
    </row>
    <row r="747" spans="7:15" x14ac:dyDescent="0.2">
      <c r="G747" s="13">
        <f>VLOOKUP(22,HistData,2)</f>
        <v>49.763288656237144</v>
      </c>
      <c r="H747" s="15">
        <f t="shared" si="96"/>
        <v>5.7632886562371439</v>
      </c>
      <c r="I747" s="15">
        <f t="shared" si="96"/>
        <v>1.7632886562371439</v>
      </c>
      <c r="J747" s="15">
        <f t="shared" si="96"/>
        <v>0</v>
      </c>
      <c r="K747" s="15">
        <f t="shared" si="97"/>
        <v>0</v>
      </c>
      <c r="L747" s="15">
        <f t="shared" si="97"/>
        <v>0</v>
      </c>
      <c r="M747" s="15">
        <f t="shared" si="97"/>
        <v>0</v>
      </c>
      <c r="N747" s="14">
        <f t="shared" si="94"/>
        <v>248816.44328118573</v>
      </c>
      <c r="O747" s="11">
        <f t="shared" si="95"/>
        <v>48801.681578615709</v>
      </c>
    </row>
    <row r="748" spans="7:15" x14ac:dyDescent="0.2">
      <c r="G748" s="13">
        <f>VLOOKUP(35,HistData,2)</f>
        <v>49.702272165236437</v>
      </c>
      <c r="H748" s="15">
        <f t="shared" si="96"/>
        <v>5.7022721652364368</v>
      </c>
      <c r="I748" s="15">
        <f t="shared" si="96"/>
        <v>1.7022721652364368</v>
      </c>
      <c r="J748" s="15">
        <f t="shared" si="96"/>
        <v>0</v>
      </c>
      <c r="K748" s="15">
        <f t="shared" si="97"/>
        <v>0</v>
      </c>
      <c r="L748" s="15">
        <f t="shared" si="97"/>
        <v>0</v>
      </c>
      <c r="M748" s="15">
        <f t="shared" si="97"/>
        <v>0</v>
      </c>
      <c r="N748" s="14">
        <f t="shared" si="94"/>
        <v>248511.36082618218</v>
      </c>
      <c r="O748" s="11">
        <f t="shared" si="95"/>
        <v>48496.599123612163</v>
      </c>
    </row>
    <row r="749" spans="7:15" x14ac:dyDescent="0.2">
      <c r="G749" s="13">
        <f>VLOOKUP(15,HistData,2)</f>
        <v>49.613431720183399</v>
      </c>
      <c r="H749" s="15">
        <f t="shared" si="96"/>
        <v>5.6134317201833994</v>
      </c>
      <c r="I749" s="15">
        <f t="shared" si="96"/>
        <v>1.6134317201833994</v>
      </c>
      <c r="J749" s="15">
        <f t="shared" si="96"/>
        <v>0</v>
      </c>
      <c r="K749" s="15">
        <f t="shared" si="97"/>
        <v>0</v>
      </c>
      <c r="L749" s="15">
        <f t="shared" si="97"/>
        <v>0</v>
      </c>
      <c r="M749" s="15">
        <f t="shared" si="97"/>
        <v>0</v>
      </c>
      <c r="N749" s="14">
        <f t="shared" si="94"/>
        <v>248067.158600917</v>
      </c>
      <c r="O749" s="11">
        <f t="shared" si="95"/>
        <v>48052.396898346982</v>
      </c>
    </row>
    <row r="750" spans="7:15" x14ac:dyDescent="0.2">
      <c r="G750" s="13">
        <f>VLOOKUP(24,HistData,2)</f>
        <v>49.769138344987745</v>
      </c>
      <c r="H750" s="15">
        <f t="shared" si="96"/>
        <v>5.7691383449877449</v>
      </c>
      <c r="I750" s="15">
        <f t="shared" si="96"/>
        <v>1.7691383449877449</v>
      </c>
      <c r="J750" s="15">
        <f t="shared" si="96"/>
        <v>0</v>
      </c>
      <c r="K750" s="15">
        <f t="shared" si="97"/>
        <v>0</v>
      </c>
      <c r="L750" s="15">
        <f t="shared" si="97"/>
        <v>0</v>
      </c>
      <c r="M750" s="15">
        <f t="shared" si="97"/>
        <v>0</v>
      </c>
      <c r="N750" s="14">
        <f t="shared" si="94"/>
        <v>248845.69172493872</v>
      </c>
      <c r="O750" s="11">
        <f t="shared" si="95"/>
        <v>48830.930022368702</v>
      </c>
    </row>
    <row r="751" spans="7:15" x14ac:dyDescent="0.2">
      <c r="G751" s="13">
        <f>VLOOKUP(53,HistData,2)</f>
        <v>50.552966764847973</v>
      </c>
      <c r="H751" s="15">
        <f t="shared" si="96"/>
        <v>6.552966764847973</v>
      </c>
      <c r="I751" s="15">
        <f t="shared" si="96"/>
        <v>2.552966764847973</v>
      </c>
      <c r="J751" s="15">
        <f t="shared" si="96"/>
        <v>0</v>
      </c>
      <c r="K751" s="15">
        <f t="shared" si="97"/>
        <v>0</v>
      </c>
      <c r="L751" s="15">
        <f t="shared" si="97"/>
        <v>0</v>
      </c>
      <c r="M751" s="15">
        <f t="shared" si="97"/>
        <v>0</v>
      </c>
      <c r="N751" s="14">
        <f t="shared" si="94"/>
        <v>252764.83382423987</v>
      </c>
      <c r="O751" s="11">
        <f t="shared" si="95"/>
        <v>52750.072121669858</v>
      </c>
    </row>
    <row r="752" spans="7:15" x14ac:dyDescent="0.2">
      <c r="G752" s="13">
        <f>VLOOKUP(20,HistData,2)</f>
        <v>50.174112176265155</v>
      </c>
      <c r="H752" s="15">
        <f t="shared" si="96"/>
        <v>6.1741121762651545</v>
      </c>
      <c r="I752" s="15">
        <f t="shared" si="96"/>
        <v>2.1741121762651545</v>
      </c>
      <c r="J752" s="15">
        <f t="shared" si="96"/>
        <v>0</v>
      </c>
      <c r="K752" s="15">
        <f t="shared" si="97"/>
        <v>0</v>
      </c>
      <c r="L752" s="15">
        <f t="shared" si="97"/>
        <v>0</v>
      </c>
      <c r="M752" s="15">
        <f t="shared" si="97"/>
        <v>0</v>
      </c>
      <c r="N752" s="14">
        <f t="shared" si="94"/>
        <v>250870.56088132577</v>
      </c>
      <c r="O752" s="11">
        <f t="shared" si="95"/>
        <v>50855.799178755755</v>
      </c>
    </row>
    <row r="753" spans="7:15" x14ac:dyDescent="0.2">
      <c r="G753" s="13">
        <f>VLOOKUP(14,HistData,2)</f>
        <v>49.558213449006757</v>
      </c>
      <c r="H753" s="15">
        <f t="shared" si="96"/>
        <v>5.5582134490067574</v>
      </c>
      <c r="I753" s="15">
        <f t="shared" si="96"/>
        <v>1.5582134490067574</v>
      </c>
      <c r="J753" s="15">
        <f t="shared" si="96"/>
        <v>0</v>
      </c>
      <c r="K753" s="15">
        <f t="shared" si="97"/>
        <v>0</v>
      </c>
      <c r="L753" s="15">
        <f t="shared" si="97"/>
        <v>0</v>
      </c>
      <c r="M753" s="15">
        <f t="shared" si="97"/>
        <v>0</v>
      </c>
      <c r="N753" s="14">
        <f t="shared" si="94"/>
        <v>247791.06724503377</v>
      </c>
      <c r="O753" s="11">
        <f t="shared" si="95"/>
        <v>47776.305542463757</v>
      </c>
    </row>
    <row r="754" spans="7:15" x14ac:dyDescent="0.2">
      <c r="G754" s="13">
        <f>VLOOKUP(5,HistData,2)</f>
        <v>49.709124117883135</v>
      </c>
      <c r="H754" s="15">
        <f t="shared" si="96"/>
        <v>5.7091241178831353</v>
      </c>
      <c r="I754" s="15">
        <f t="shared" si="96"/>
        <v>1.7091241178831353</v>
      </c>
      <c r="J754" s="15">
        <f t="shared" si="96"/>
        <v>0</v>
      </c>
      <c r="K754" s="15">
        <f t="shared" si="97"/>
        <v>0</v>
      </c>
      <c r="L754" s="15">
        <f t="shared" si="97"/>
        <v>0</v>
      </c>
      <c r="M754" s="15">
        <f t="shared" si="97"/>
        <v>0</v>
      </c>
      <c r="N754" s="14">
        <f t="shared" si="94"/>
        <v>248545.62058941569</v>
      </c>
      <c r="O754" s="11">
        <f t="shared" si="95"/>
        <v>48530.858886845672</v>
      </c>
    </row>
    <row r="755" spans="7:15" x14ac:dyDescent="0.2">
      <c r="G755" s="13">
        <f>VLOOKUP(18,HistData,2)</f>
        <v>49.800288395772469</v>
      </c>
      <c r="H755" s="15">
        <f t="shared" si="96"/>
        <v>5.8002883957724691</v>
      </c>
      <c r="I755" s="15">
        <f t="shared" si="96"/>
        <v>1.8002883957724691</v>
      </c>
      <c r="J755" s="15">
        <f t="shared" si="96"/>
        <v>0</v>
      </c>
      <c r="K755" s="15">
        <f t="shared" si="97"/>
        <v>0</v>
      </c>
      <c r="L755" s="15">
        <f t="shared" si="97"/>
        <v>0</v>
      </c>
      <c r="M755" s="15">
        <f t="shared" si="97"/>
        <v>0</v>
      </c>
      <c r="N755" s="14">
        <f t="shared" si="94"/>
        <v>249001.44197886233</v>
      </c>
      <c r="O755" s="11">
        <f t="shared" si="95"/>
        <v>48986.680276292318</v>
      </c>
    </row>
    <row r="756" spans="7:15" x14ac:dyDescent="0.2">
      <c r="G756" s="13">
        <f>VLOOKUP(56,HistData,2)</f>
        <v>50.899523748768374</v>
      </c>
      <c r="H756" s="15">
        <f t="shared" si="96"/>
        <v>6.8995237487683738</v>
      </c>
      <c r="I756" s="15">
        <f t="shared" si="96"/>
        <v>2.8995237487683738</v>
      </c>
      <c r="J756" s="15">
        <f t="shared" si="96"/>
        <v>0</v>
      </c>
      <c r="K756" s="15">
        <f t="shared" si="97"/>
        <v>0</v>
      </c>
      <c r="L756" s="15">
        <f t="shared" si="97"/>
        <v>0</v>
      </c>
      <c r="M756" s="15">
        <f t="shared" si="97"/>
        <v>0</v>
      </c>
      <c r="N756" s="14">
        <f t="shared" si="94"/>
        <v>254497.61874384186</v>
      </c>
      <c r="O756" s="11">
        <f t="shared" si="95"/>
        <v>54482.85704127184</v>
      </c>
    </row>
    <row r="757" spans="7:15" x14ac:dyDescent="0.2">
      <c r="G757" s="13">
        <f>VLOOKUP(2,HistData,2)</f>
        <v>49.793988430584655</v>
      </c>
      <c r="H757" s="15">
        <f t="shared" si="96"/>
        <v>5.7939884305846547</v>
      </c>
      <c r="I757" s="15">
        <f t="shared" si="96"/>
        <v>1.7939884305846547</v>
      </c>
      <c r="J757" s="15">
        <f t="shared" si="96"/>
        <v>0</v>
      </c>
      <c r="K757" s="15">
        <f t="shared" si="97"/>
        <v>0</v>
      </c>
      <c r="L757" s="15">
        <f t="shared" si="97"/>
        <v>0</v>
      </c>
      <c r="M757" s="15">
        <f t="shared" si="97"/>
        <v>0</v>
      </c>
      <c r="N757" s="14">
        <f t="shared" si="94"/>
        <v>248969.94215292326</v>
      </c>
      <c r="O757" s="11">
        <f t="shared" si="95"/>
        <v>48955.180450353248</v>
      </c>
    </row>
    <row r="758" spans="7:15" x14ac:dyDescent="0.2">
      <c r="G758" s="13">
        <f>VLOOKUP(55,HistData,2)</f>
        <v>50.745082399340951</v>
      </c>
      <c r="H758" s="15">
        <f t="shared" si="96"/>
        <v>6.7450823993409514</v>
      </c>
      <c r="I758" s="15">
        <f t="shared" si="96"/>
        <v>2.7450823993409514</v>
      </c>
      <c r="J758" s="15">
        <f t="shared" si="96"/>
        <v>0</v>
      </c>
      <c r="K758" s="15">
        <f t="shared" si="97"/>
        <v>0</v>
      </c>
      <c r="L758" s="15">
        <f t="shared" si="97"/>
        <v>0</v>
      </c>
      <c r="M758" s="15">
        <f t="shared" si="97"/>
        <v>0</v>
      </c>
      <c r="N758" s="14">
        <f t="shared" si="94"/>
        <v>253725.41199670476</v>
      </c>
      <c r="O758" s="11">
        <f t="shared" si="95"/>
        <v>53710.650294134743</v>
      </c>
    </row>
    <row r="759" spans="7:15" x14ac:dyDescent="0.2">
      <c r="G759" s="13">
        <f>VLOOKUP(12,HistData,2)</f>
        <v>49.789588444608874</v>
      </c>
      <c r="H759" s="15">
        <f t="shared" si="96"/>
        <v>5.7895884446088743</v>
      </c>
      <c r="I759" s="15">
        <f t="shared" si="96"/>
        <v>1.7895884446088743</v>
      </c>
      <c r="J759" s="15">
        <f t="shared" si="96"/>
        <v>0</v>
      </c>
      <c r="K759" s="15">
        <f t="shared" si="97"/>
        <v>0</v>
      </c>
      <c r="L759" s="15">
        <f t="shared" si="97"/>
        <v>0</v>
      </c>
      <c r="M759" s="15">
        <f t="shared" si="97"/>
        <v>0</v>
      </c>
      <c r="N759" s="14">
        <f t="shared" si="94"/>
        <v>248947.94222304437</v>
      </c>
      <c r="O759" s="11">
        <f t="shared" si="95"/>
        <v>48933.180520474358</v>
      </c>
    </row>
    <row r="760" spans="7:15" x14ac:dyDescent="0.2">
      <c r="G760" s="13">
        <f>VLOOKUP(14,HistData,2)</f>
        <v>49.558213449006757</v>
      </c>
      <c r="H760" s="15">
        <f t="shared" ref="H760:J779" si="98">MAX(FinStock-H$15, 0)</f>
        <v>5.5582134490067574</v>
      </c>
      <c r="I760" s="15">
        <f t="shared" si="98"/>
        <v>1.5582134490067574</v>
      </c>
      <c r="J760" s="15">
        <f t="shared" si="98"/>
        <v>0</v>
      </c>
      <c r="K760" s="15">
        <f t="shared" ref="K760:M779" si="99">MAX(K$15 - FinStock,0)</f>
        <v>0</v>
      </c>
      <c r="L760" s="15">
        <f t="shared" si="99"/>
        <v>0</v>
      </c>
      <c r="M760" s="15">
        <f t="shared" si="99"/>
        <v>0</v>
      </c>
      <c r="N760" s="14">
        <f t="shared" si="94"/>
        <v>247791.06724503377</v>
      </c>
      <c r="O760" s="11">
        <f t="shared" si="95"/>
        <v>47776.305542463757</v>
      </c>
    </row>
    <row r="761" spans="7:15" x14ac:dyDescent="0.2">
      <c r="G761" s="13">
        <f>VLOOKUP(37,HistData,2)</f>
        <v>49.759326719946507</v>
      </c>
      <c r="H761" s="15">
        <f t="shared" si="98"/>
        <v>5.7593267199465075</v>
      </c>
      <c r="I761" s="15">
        <f t="shared" si="98"/>
        <v>1.7593267199465075</v>
      </c>
      <c r="J761" s="15">
        <f t="shared" si="98"/>
        <v>0</v>
      </c>
      <c r="K761" s="15">
        <f t="shared" si="99"/>
        <v>0</v>
      </c>
      <c r="L761" s="15">
        <f t="shared" si="99"/>
        <v>0</v>
      </c>
      <c r="M761" s="15">
        <f t="shared" si="99"/>
        <v>0</v>
      </c>
      <c r="N761" s="14">
        <f t="shared" si="94"/>
        <v>248796.63359973254</v>
      </c>
      <c r="O761" s="11">
        <f t="shared" si="95"/>
        <v>48781.87189716252</v>
      </c>
    </row>
    <row r="762" spans="7:15" x14ac:dyDescent="0.2">
      <c r="G762" s="13">
        <f>VLOOKUP(12,HistData,2)</f>
        <v>49.789588444608874</v>
      </c>
      <c r="H762" s="15">
        <f t="shared" si="98"/>
        <v>5.7895884446088743</v>
      </c>
      <c r="I762" s="15">
        <f t="shared" si="98"/>
        <v>1.7895884446088743</v>
      </c>
      <c r="J762" s="15">
        <f t="shared" si="98"/>
        <v>0</v>
      </c>
      <c r="K762" s="15">
        <f t="shared" si="99"/>
        <v>0</v>
      </c>
      <c r="L762" s="15">
        <f t="shared" si="99"/>
        <v>0</v>
      </c>
      <c r="M762" s="15">
        <f t="shared" si="99"/>
        <v>0</v>
      </c>
      <c r="N762" s="14">
        <f t="shared" si="94"/>
        <v>248947.94222304437</v>
      </c>
      <c r="O762" s="11">
        <f t="shared" si="95"/>
        <v>48933.180520474358</v>
      </c>
    </row>
    <row r="763" spans="7:15" x14ac:dyDescent="0.2">
      <c r="G763" s="13">
        <f>VLOOKUP(38,HistData,2)</f>
        <v>49.71076257758039</v>
      </c>
      <c r="H763" s="15">
        <f t="shared" si="98"/>
        <v>5.7107625775803896</v>
      </c>
      <c r="I763" s="15">
        <f t="shared" si="98"/>
        <v>1.7107625775803896</v>
      </c>
      <c r="J763" s="15">
        <f t="shared" si="98"/>
        <v>0</v>
      </c>
      <c r="K763" s="15">
        <f t="shared" si="99"/>
        <v>0</v>
      </c>
      <c r="L763" s="15">
        <f t="shared" si="99"/>
        <v>0</v>
      </c>
      <c r="M763" s="15">
        <f t="shared" si="99"/>
        <v>0</v>
      </c>
      <c r="N763" s="14">
        <f t="shared" si="94"/>
        <v>248553.81288790194</v>
      </c>
      <c r="O763" s="11">
        <f t="shared" si="95"/>
        <v>48539.051185331919</v>
      </c>
    </row>
    <row r="764" spans="7:15" x14ac:dyDescent="0.2">
      <c r="G764" s="13">
        <f>VLOOKUP(30,HistData,2)</f>
        <v>49.662801573915388</v>
      </c>
      <c r="H764" s="15">
        <f t="shared" si="98"/>
        <v>5.6628015739153881</v>
      </c>
      <c r="I764" s="15">
        <f t="shared" si="98"/>
        <v>1.6628015739153881</v>
      </c>
      <c r="J764" s="15">
        <f t="shared" si="98"/>
        <v>0</v>
      </c>
      <c r="K764" s="15">
        <f t="shared" si="99"/>
        <v>0</v>
      </c>
      <c r="L764" s="15">
        <f t="shared" si="99"/>
        <v>0</v>
      </c>
      <c r="M764" s="15">
        <f t="shared" si="99"/>
        <v>0</v>
      </c>
      <c r="N764" s="14">
        <f t="shared" si="94"/>
        <v>248314.00786957695</v>
      </c>
      <c r="O764" s="11">
        <f t="shared" si="95"/>
        <v>48299.246167006932</v>
      </c>
    </row>
    <row r="765" spans="7:15" x14ac:dyDescent="0.2">
      <c r="G765" s="13">
        <f>VLOOKUP(15,HistData,2)</f>
        <v>49.613431720183399</v>
      </c>
      <c r="H765" s="15">
        <f t="shared" si="98"/>
        <v>5.6134317201833994</v>
      </c>
      <c r="I765" s="15">
        <f t="shared" si="98"/>
        <v>1.6134317201833994</v>
      </c>
      <c r="J765" s="15">
        <f t="shared" si="98"/>
        <v>0</v>
      </c>
      <c r="K765" s="15">
        <f t="shared" si="99"/>
        <v>0</v>
      </c>
      <c r="L765" s="15">
        <f t="shared" si="99"/>
        <v>0</v>
      </c>
      <c r="M765" s="15">
        <f t="shared" si="99"/>
        <v>0</v>
      </c>
      <c r="N765" s="14">
        <f t="shared" si="94"/>
        <v>248067.158600917</v>
      </c>
      <c r="O765" s="11">
        <f t="shared" si="95"/>
        <v>48052.396898346982</v>
      </c>
    </row>
    <row r="766" spans="7:15" x14ac:dyDescent="0.2">
      <c r="G766" s="13">
        <f>VLOOKUP(7,HistData,2)</f>
        <v>49.65860350648444</v>
      </c>
      <c r="H766" s="15">
        <f t="shared" si="98"/>
        <v>5.6586035064844395</v>
      </c>
      <c r="I766" s="15">
        <f t="shared" si="98"/>
        <v>1.6586035064844395</v>
      </c>
      <c r="J766" s="15">
        <f t="shared" si="98"/>
        <v>0</v>
      </c>
      <c r="K766" s="15">
        <f t="shared" si="99"/>
        <v>0</v>
      </c>
      <c r="L766" s="15">
        <f t="shared" si="99"/>
        <v>0</v>
      </c>
      <c r="M766" s="15">
        <f t="shared" si="99"/>
        <v>0</v>
      </c>
      <c r="N766" s="14">
        <f t="shared" si="94"/>
        <v>248293.01753242221</v>
      </c>
      <c r="O766" s="11">
        <f t="shared" si="95"/>
        <v>48278.255829852191</v>
      </c>
    </row>
    <row r="767" spans="7:15" x14ac:dyDescent="0.2">
      <c r="G767" s="13">
        <f>VLOOKUP(41,HistData,2)</f>
        <v>49.728147140611256</v>
      </c>
      <c r="H767" s="15">
        <f t="shared" si="98"/>
        <v>5.7281471406112558</v>
      </c>
      <c r="I767" s="15">
        <f t="shared" si="98"/>
        <v>1.7281471406112558</v>
      </c>
      <c r="J767" s="15">
        <f t="shared" si="98"/>
        <v>0</v>
      </c>
      <c r="K767" s="15">
        <f t="shared" si="99"/>
        <v>0</v>
      </c>
      <c r="L767" s="15">
        <f t="shared" si="99"/>
        <v>0</v>
      </c>
      <c r="M767" s="15">
        <f t="shared" si="99"/>
        <v>0</v>
      </c>
      <c r="N767" s="14">
        <f t="shared" si="94"/>
        <v>248640.73570305627</v>
      </c>
      <c r="O767" s="11">
        <f t="shared" si="95"/>
        <v>48625.974000486254</v>
      </c>
    </row>
    <row r="768" spans="7:15" x14ac:dyDescent="0.2">
      <c r="G768" s="13">
        <f>VLOOKUP(9,HistData,2)</f>
        <v>49.652034636062211</v>
      </c>
      <c r="H768" s="15">
        <f t="shared" si="98"/>
        <v>5.6520346360622113</v>
      </c>
      <c r="I768" s="15">
        <f t="shared" si="98"/>
        <v>1.6520346360622113</v>
      </c>
      <c r="J768" s="15">
        <f t="shared" si="98"/>
        <v>0</v>
      </c>
      <c r="K768" s="15">
        <f t="shared" si="99"/>
        <v>0</v>
      </c>
      <c r="L768" s="15">
        <f t="shared" si="99"/>
        <v>0</v>
      </c>
      <c r="M768" s="15">
        <f t="shared" si="99"/>
        <v>0</v>
      </c>
      <c r="N768" s="14">
        <f t="shared" si="94"/>
        <v>248260.17318031105</v>
      </c>
      <c r="O768" s="11">
        <f t="shared" si="95"/>
        <v>48245.411477741029</v>
      </c>
    </row>
    <row r="769" spans="7:15" x14ac:dyDescent="0.2">
      <c r="G769" s="13">
        <f>VLOOKUP(10,HistData,2)</f>
        <v>49.756247877678717</v>
      </c>
      <c r="H769" s="15">
        <f t="shared" si="98"/>
        <v>5.7562478776787174</v>
      </c>
      <c r="I769" s="15">
        <f t="shared" si="98"/>
        <v>1.7562478776787174</v>
      </c>
      <c r="J769" s="15">
        <f t="shared" si="98"/>
        <v>0</v>
      </c>
      <c r="K769" s="15">
        <f t="shared" si="99"/>
        <v>0</v>
      </c>
      <c r="L769" s="15">
        <f t="shared" si="99"/>
        <v>0</v>
      </c>
      <c r="M769" s="15">
        <f t="shared" si="99"/>
        <v>0</v>
      </c>
      <c r="N769" s="14">
        <f t="shared" si="94"/>
        <v>248781.23938839359</v>
      </c>
      <c r="O769" s="11">
        <f t="shared" si="95"/>
        <v>48766.477685823571</v>
      </c>
    </row>
    <row r="770" spans="7:15" x14ac:dyDescent="0.2">
      <c r="G770" s="13">
        <f>VLOOKUP(2,HistData,2)</f>
        <v>49.793988430584655</v>
      </c>
      <c r="H770" s="15">
        <f t="shared" si="98"/>
        <v>5.7939884305846547</v>
      </c>
      <c r="I770" s="15">
        <f t="shared" si="98"/>
        <v>1.7939884305846547</v>
      </c>
      <c r="J770" s="15">
        <f t="shared" si="98"/>
        <v>0</v>
      </c>
      <c r="K770" s="15">
        <f t="shared" si="99"/>
        <v>0</v>
      </c>
      <c r="L770" s="15">
        <f t="shared" si="99"/>
        <v>0</v>
      </c>
      <c r="M770" s="15">
        <f t="shared" si="99"/>
        <v>0</v>
      </c>
      <c r="N770" s="14">
        <f t="shared" si="94"/>
        <v>248969.94215292326</v>
      </c>
      <c r="O770" s="11">
        <f t="shared" si="95"/>
        <v>48955.180450353248</v>
      </c>
    </row>
    <row r="771" spans="7:15" x14ac:dyDescent="0.2">
      <c r="G771" s="13">
        <f>VLOOKUP(11,HistData,2)</f>
        <v>49.892655929271449</v>
      </c>
      <c r="H771" s="15">
        <f t="shared" si="98"/>
        <v>5.8926559292714487</v>
      </c>
      <c r="I771" s="15">
        <f t="shared" si="98"/>
        <v>1.8926559292714487</v>
      </c>
      <c r="J771" s="15">
        <f t="shared" si="98"/>
        <v>0</v>
      </c>
      <c r="K771" s="15">
        <f t="shared" si="99"/>
        <v>0</v>
      </c>
      <c r="L771" s="15">
        <f t="shared" si="99"/>
        <v>0</v>
      </c>
      <c r="M771" s="15">
        <f t="shared" si="99"/>
        <v>0</v>
      </c>
      <c r="N771" s="14">
        <f t="shared" si="94"/>
        <v>249463.27964635723</v>
      </c>
      <c r="O771" s="11">
        <f t="shared" si="95"/>
        <v>49448.517943787214</v>
      </c>
    </row>
    <row r="772" spans="7:15" x14ac:dyDescent="0.2">
      <c r="G772" s="13">
        <f>VLOOKUP(14,HistData,2)</f>
        <v>49.558213449006757</v>
      </c>
      <c r="H772" s="15">
        <f t="shared" si="98"/>
        <v>5.5582134490067574</v>
      </c>
      <c r="I772" s="15">
        <f t="shared" si="98"/>
        <v>1.5582134490067574</v>
      </c>
      <c r="J772" s="15">
        <f t="shared" si="98"/>
        <v>0</v>
      </c>
      <c r="K772" s="15">
        <f t="shared" si="99"/>
        <v>0</v>
      </c>
      <c r="L772" s="15">
        <f t="shared" si="99"/>
        <v>0</v>
      </c>
      <c r="M772" s="15">
        <f t="shared" si="99"/>
        <v>0</v>
      </c>
      <c r="N772" s="14">
        <f t="shared" si="94"/>
        <v>247791.06724503377</v>
      </c>
      <c r="O772" s="11">
        <f t="shared" si="95"/>
        <v>47776.305542463757</v>
      </c>
    </row>
    <row r="773" spans="7:15" x14ac:dyDescent="0.2">
      <c r="G773" s="13">
        <f>VLOOKUP(29,HistData,2)</f>
        <v>49.473923874463672</v>
      </c>
      <c r="H773" s="15">
        <f t="shared" si="98"/>
        <v>5.4739238744636722</v>
      </c>
      <c r="I773" s="15">
        <f t="shared" si="98"/>
        <v>1.4739238744636722</v>
      </c>
      <c r="J773" s="15">
        <f t="shared" si="98"/>
        <v>0</v>
      </c>
      <c r="K773" s="15">
        <f t="shared" si="99"/>
        <v>0</v>
      </c>
      <c r="L773" s="15">
        <f t="shared" si="99"/>
        <v>0</v>
      </c>
      <c r="M773" s="15">
        <f t="shared" si="99"/>
        <v>0</v>
      </c>
      <c r="N773" s="14">
        <f t="shared" si="94"/>
        <v>247369.61937231835</v>
      </c>
      <c r="O773" s="11">
        <f t="shared" si="95"/>
        <v>47354.857669748337</v>
      </c>
    </row>
    <row r="774" spans="7:15" x14ac:dyDescent="0.2">
      <c r="G774" s="13">
        <f>VLOOKUP(39,HistData,2)</f>
        <v>49.828497117176376</v>
      </c>
      <c r="H774" s="15">
        <f t="shared" si="98"/>
        <v>5.8284971171763758</v>
      </c>
      <c r="I774" s="15">
        <f t="shared" si="98"/>
        <v>1.8284971171763758</v>
      </c>
      <c r="J774" s="15">
        <f t="shared" si="98"/>
        <v>0</v>
      </c>
      <c r="K774" s="15">
        <f t="shared" si="99"/>
        <v>0</v>
      </c>
      <c r="L774" s="15">
        <f t="shared" si="99"/>
        <v>0</v>
      </c>
      <c r="M774" s="15">
        <f t="shared" si="99"/>
        <v>0</v>
      </c>
      <c r="N774" s="14">
        <f t="shared" si="94"/>
        <v>249142.48558588189</v>
      </c>
      <c r="O774" s="11">
        <f t="shared" si="95"/>
        <v>49127.723883311875</v>
      </c>
    </row>
    <row r="775" spans="7:15" x14ac:dyDescent="0.2">
      <c r="G775" s="13">
        <f>VLOOKUP(44,HistData,2)</f>
        <v>50.04162503359521</v>
      </c>
      <c r="H775" s="15">
        <f t="shared" si="98"/>
        <v>6.04162503359521</v>
      </c>
      <c r="I775" s="15">
        <f t="shared" si="98"/>
        <v>2.04162503359521</v>
      </c>
      <c r="J775" s="15">
        <f t="shared" si="98"/>
        <v>0</v>
      </c>
      <c r="K775" s="15">
        <f t="shared" si="99"/>
        <v>0</v>
      </c>
      <c r="L775" s="15">
        <f t="shared" si="99"/>
        <v>0</v>
      </c>
      <c r="M775" s="15">
        <f t="shared" si="99"/>
        <v>0</v>
      </c>
      <c r="N775" s="14">
        <f t="shared" si="94"/>
        <v>250208.12516797605</v>
      </c>
      <c r="O775" s="11">
        <f t="shared" si="95"/>
        <v>50193.36346540603</v>
      </c>
    </row>
    <row r="776" spans="7:15" x14ac:dyDescent="0.2">
      <c r="G776" s="13">
        <f>VLOOKUP(28,HistData,2)</f>
        <v>49.817453286228378</v>
      </c>
      <c r="H776" s="15">
        <f t="shared" si="98"/>
        <v>5.8174532862283783</v>
      </c>
      <c r="I776" s="15">
        <f t="shared" si="98"/>
        <v>1.8174532862283783</v>
      </c>
      <c r="J776" s="15">
        <f t="shared" si="98"/>
        <v>0</v>
      </c>
      <c r="K776" s="15">
        <f t="shared" si="99"/>
        <v>0</v>
      </c>
      <c r="L776" s="15">
        <f t="shared" si="99"/>
        <v>0</v>
      </c>
      <c r="M776" s="15">
        <f t="shared" si="99"/>
        <v>0</v>
      </c>
      <c r="N776" s="14">
        <f t="shared" si="94"/>
        <v>249087.26643114188</v>
      </c>
      <c r="O776" s="11">
        <f t="shared" si="95"/>
        <v>49072.504728571861</v>
      </c>
    </row>
    <row r="777" spans="7:15" x14ac:dyDescent="0.2">
      <c r="G777" s="13">
        <f>VLOOKUP(20,HistData,2)</f>
        <v>50.174112176265155</v>
      </c>
      <c r="H777" s="15">
        <f t="shared" si="98"/>
        <v>6.1741121762651545</v>
      </c>
      <c r="I777" s="15">
        <f t="shared" si="98"/>
        <v>2.1741121762651545</v>
      </c>
      <c r="J777" s="15">
        <f t="shared" si="98"/>
        <v>0</v>
      </c>
      <c r="K777" s="15">
        <f t="shared" si="99"/>
        <v>0</v>
      </c>
      <c r="L777" s="15">
        <f t="shared" si="99"/>
        <v>0</v>
      </c>
      <c r="M777" s="15">
        <f t="shared" si="99"/>
        <v>0</v>
      </c>
      <c r="N777" s="14">
        <f t="shared" si="94"/>
        <v>250870.56088132577</v>
      </c>
      <c r="O777" s="11">
        <f t="shared" si="95"/>
        <v>50855.799178755755</v>
      </c>
    </row>
    <row r="778" spans="7:15" x14ac:dyDescent="0.2">
      <c r="G778" s="13">
        <f>VLOOKUP(44,HistData,2)</f>
        <v>50.04162503359521</v>
      </c>
      <c r="H778" s="15">
        <f t="shared" si="98"/>
        <v>6.04162503359521</v>
      </c>
      <c r="I778" s="15">
        <f t="shared" si="98"/>
        <v>2.04162503359521</v>
      </c>
      <c r="J778" s="15">
        <f t="shared" si="98"/>
        <v>0</v>
      </c>
      <c r="K778" s="15">
        <f t="shared" si="99"/>
        <v>0</v>
      </c>
      <c r="L778" s="15">
        <f t="shared" si="99"/>
        <v>0</v>
      </c>
      <c r="M778" s="15">
        <f t="shared" si="99"/>
        <v>0</v>
      </c>
      <c r="N778" s="14">
        <f t="shared" si="94"/>
        <v>250208.12516797605</v>
      </c>
      <c r="O778" s="11">
        <f t="shared" si="95"/>
        <v>50193.36346540603</v>
      </c>
    </row>
    <row r="779" spans="7:15" x14ac:dyDescent="0.2">
      <c r="G779" s="13">
        <f>VLOOKUP(59,HistData,2)</f>
        <v>50.883833692986435</v>
      </c>
      <c r="H779" s="15">
        <f t="shared" si="98"/>
        <v>6.8838336929864354</v>
      </c>
      <c r="I779" s="15">
        <f t="shared" si="98"/>
        <v>2.8838336929864354</v>
      </c>
      <c r="J779" s="15">
        <f t="shared" si="98"/>
        <v>0</v>
      </c>
      <c r="K779" s="15">
        <f t="shared" si="99"/>
        <v>0</v>
      </c>
      <c r="L779" s="15">
        <f t="shared" si="99"/>
        <v>0</v>
      </c>
      <c r="M779" s="15">
        <f t="shared" si="99"/>
        <v>0</v>
      </c>
      <c r="N779" s="14">
        <f t="shared" si="94"/>
        <v>254419.16846493218</v>
      </c>
      <c r="O779" s="11">
        <f t="shared" si="95"/>
        <v>54404.406762362167</v>
      </c>
    </row>
    <row r="780" spans="7:15" x14ac:dyDescent="0.2">
      <c r="G780" s="13">
        <f>VLOOKUP(28,HistData,2)</f>
        <v>49.817453286228378</v>
      </c>
      <c r="H780" s="15">
        <f t="shared" ref="H780:J799" si="100">MAX(FinStock-H$15, 0)</f>
        <v>5.8174532862283783</v>
      </c>
      <c r="I780" s="15">
        <f t="shared" si="100"/>
        <v>1.8174532862283783</v>
      </c>
      <c r="J780" s="15">
        <f t="shared" si="100"/>
        <v>0</v>
      </c>
      <c r="K780" s="15">
        <f t="shared" ref="K780:M799" si="101">MAX(K$15 - FinStock,0)</f>
        <v>0</v>
      </c>
      <c r="L780" s="15">
        <f t="shared" si="101"/>
        <v>0</v>
      </c>
      <c r="M780" s="15">
        <f t="shared" si="101"/>
        <v>0</v>
      </c>
      <c r="N780" s="14">
        <f t="shared" si="94"/>
        <v>249087.26643114188</v>
      </c>
      <c r="O780" s="11">
        <f t="shared" si="95"/>
        <v>49072.504728571861</v>
      </c>
    </row>
    <row r="781" spans="7:15" x14ac:dyDescent="0.2">
      <c r="G781" s="13">
        <f>VLOOKUP(12,HistData,2)</f>
        <v>49.789588444608874</v>
      </c>
      <c r="H781" s="15">
        <f t="shared" si="100"/>
        <v>5.7895884446088743</v>
      </c>
      <c r="I781" s="15">
        <f t="shared" si="100"/>
        <v>1.7895884446088743</v>
      </c>
      <c r="J781" s="15">
        <f t="shared" si="100"/>
        <v>0</v>
      </c>
      <c r="K781" s="15">
        <f t="shared" si="101"/>
        <v>0</v>
      </c>
      <c r="L781" s="15">
        <f t="shared" si="101"/>
        <v>0</v>
      </c>
      <c r="M781" s="15">
        <f t="shared" si="101"/>
        <v>0</v>
      </c>
      <c r="N781" s="14">
        <f t="shared" si="94"/>
        <v>248947.94222304437</v>
      </c>
      <c r="O781" s="11">
        <f t="shared" si="95"/>
        <v>48933.180520474358</v>
      </c>
    </row>
    <row r="782" spans="7:15" x14ac:dyDescent="0.2">
      <c r="G782" s="13">
        <f>VLOOKUP(46,HistData,2)</f>
        <v>50.330758107226352</v>
      </c>
      <c r="H782" s="15">
        <f t="shared" si="100"/>
        <v>6.3307581072263517</v>
      </c>
      <c r="I782" s="15">
        <f t="shared" si="100"/>
        <v>2.3307581072263517</v>
      </c>
      <c r="J782" s="15">
        <f t="shared" si="100"/>
        <v>0</v>
      </c>
      <c r="K782" s="15">
        <f t="shared" si="101"/>
        <v>0</v>
      </c>
      <c r="L782" s="15">
        <f t="shared" si="101"/>
        <v>0</v>
      </c>
      <c r="M782" s="15">
        <f t="shared" si="101"/>
        <v>0</v>
      </c>
      <c r="N782" s="14">
        <f t="shared" si="94"/>
        <v>251653.79053613177</v>
      </c>
      <c r="O782" s="11">
        <f t="shared" si="95"/>
        <v>51639.028833561752</v>
      </c>
    </row>
    <row r="783" spans="7:15" x14ac:dyDescent="0.2">
      <c r="G783" s="13">
        <f>VLOOKUP(11,HistData,2)</f>
        <v>49.892655929271449</v>
      </c>
      <c r="H783" s="15">
        <f t="shared" si="100"/>
        <v>5.8926559292714487</v>
      </c>
      <c r="I783" s="15">
        <f t="shared" si="100"/>
        <v>1.8926559292714487</v>
      </c>
      <c r="J783" s="15">
        <f t="shared" si="100"/>
        <v>0</v>
      </c>
      <c r="K783" s="15">
        <f t="shared" si="101"/>
        <v>0</v>
      </c>
      <c r="L783" s="15">
        <f t="shared" si="101"/>
        <v>0</v>
      </c>
      <c r="M783" s="15">
        <f t="shared" si="101"/>
        <v>0</v>
      </c>
      <c r="N783" s="14">
        <f t="shared" si="94"/>
        <v>249463.27964635723</v>
      </c>
      <c r="O783" s="11">
        <f t="shared" si="95"/>
        <v>49448.517943787214</v>
      </c>
    </row>
    <row r="784" spans="7:15" x14ac:dyDescent="0.2">
      <c r="G784" s="13">
        <f>VLOOKUP(10,HistData,2)</f>
        <v>49.756247877678717</v>
      </c>
      <c r="H784" s="15">
        <f t="shared" si="100"/>
        <v>5.7562478776787174</v>
      </c>
      <c r="I784" s="15">
        <f t="shared" si="100"/>
        <v>1.7562478776787174</v>
      </c>
      <c r="J784" s="15">
        <f t="shared" si="100"/>
        <v>0</v>
      </c>
      <c r="K784" s="15">
        <f t="shared" si="101"/>
        <v>0</v>
      </c>
      <c r="L784" s="15">
        <f t="shared" si="101"/>
        <v>0</v>
      </c>
      <c r="M784" s="15">
        <f t="shared" si="101"/>
        <v>0</v>
      </c>
      <c r="N784" s="14">
        <f t="shared" si="94"/>
        <v>248781.23938839359</v>
      </c>
      <c r="O784" s="11">
        <f t="shared" si="95"/>
        <v>48766.477685823571</v>
      </c>
    </row>
    <row r="785" spans="7:15" x14ac:dyDescent="0.2">
      <c r="G785" s="13">
        <f>VLOOKUP(37,HistData,2)</f>
        <v>49.759326719946507</v>
      </c>
      <c r="H785" s="15">
        <f t="shared" si="100"/>
        <v>5.7593267199465075</v>
      </c>
      <c r="I785" s="15">
        <f t="shared" si="100"/>
        <v>1.7593267199465075</v>
      </c>
      <c r="J785" s="15">
        <f t="shared" si="100"/>
        <v>0</v>
      </c>
      <c r="K785" s="15">
        <f t="shared" si="101"/>
        <v>0</v>
      </c>
      <c r="L785" s="15">
        <f t="shared" si="101"/>
        <v>0</v>
      </c>
      <c r="M785" s="15">
        <f t="shared" si="101"/>
        <v>0</v>
      </c>
      <c r="N785" s="14">
        <f t="shared" si="94"/>
        <v>248796.63359973254</v>
      </c>
      <c r="O785" s="11">
        <f t="shared" si="95"/>
        <v>48781.87189716252</v>
      </c>
    </row>
    <row r="786" spans="7:15" x14ac:dyDescent="0.2">
      <c r="G786" s="13">
        <f>VLOOKUP(14,HistData,2)</f>
        <v>49.558213449006757</v>
      </c>
      <c r="H786" s="15">
        <f t="shared" si="100"/>
        <v>5.5582134490067574</v>
      </c>
      <c r="I786" s="15">
        <f t="shared" si="100"/>
        <v>1.5582134490067574</v>
      </c>
      <c r="J786" s="15">
        <f t="shared" si="100"/>
        <v>0</v>
      </c>
      <c r="K786" s="15">
        <f t="shared" si="101"/>
        <v>0</v>
      </c>
      <c r="L786" s="15">
        <f t="shared" si="101"/>
        <v>0</v>
      </c>
      <c r="M786" s="15">
        <f t="shared" si="101"/>
        <v>0</v>
      </c>
      <c r="N786" s="14">
        <f t="shared" si="94"/>
        <v>247791.06724503377</v>
      </c>
      <c r="O786" s="11">
        <f t="shared" si="95"/>
        <v>47776.305542463757</v>
      </c>
    </row>
    <row r="787" spans="7:15" x14ac:dyDescent="0.2">
      <c r="G787" s="13">
        <f>VLOOKUP(50,HistData,2)</f>
        <v>50.327005754053239</v>
      </c>
      <c r="H787" s="15">
        <f t="shared" si="100"/>
        <v>6.3270057540532392</v>
      </c>
      <c r="I787" s="15">
        <f t="shared" si="100"/>
        <v>2.3270057540532392</v>
      </c>
      <c r="J787" s="15">
        <f t="shared" si="100"/>
        <v>0</v>
      </c>
      <c r="K787" s="15">
        <f t="shared" si="101"/>
        <v>0</v>
      </c>
      <c r="L787" s="15">
        <f t="shared" si="101"/>
        <v>0</v>
      </c>
      <c r="M787" s="15">
        <f t="shared" si="101"/>
        <v>0</v>
      </c>
      <c r="N787" s="14">
        <f t="shared" si="94"/>
        <v>251635.02877026619</v>
      </c>
      <c r="O787" s="11">
        <f t="shared" si="95"/>
        <v>51620.267067696172</v>
      </c>
    </row>
    <row r="788" spans="7:15" x14ac:dyDescent="0.2">
      <c r="G788" s="13">
        <f>VLOOKUP(29,HistData,2)</f>
        <v>49.473923874463672</v>
      </c>
      <c r="H788" s="15">
        <f t="shared" si="100"/>
        <v>5.4739238744636722</v>
      </c>
      <c r="I788" s="15">
        <f t="shared" si="100"/>
        <v>1.4739238744636722</v>
      </c>
      <c r="J788" s="15">
        <f t="shared" si="100"/>
        <v>0</v>
      </c>
      <c r="K788" s="15">
        <f t="shared" si="101"/>
        <v>0</v>
      </c>
      <c r="L788" s="15">
        <f t="shared" si="101"/>
        <v>0</v>
      </c>
      <c r="M788" s="15">
        <f t="shared" si="101"/>
        <v>0</v>
      </c>
      <c r="N788" s="14">
        <f t="shared" ref="N788:N851" si="102">SUMPRODUCT(H788:J788,CallDV)+SUMPRODUCT(K788:M788,PutDV)+Shares*FinStock</f>
        <v>247369.61937231835</v>
      </c>
      <c r="O788" s="11">
        <f t="shared" ref="O788:O851" si="103">N788-TotCost</f>
        <v>47354.857669748337</v>
      </c>
    </row>
    <row r="789" spans="7:15" x14ac:dyDescent="0.2">
      <c r="G789" s="13">
        <f>VLOOKUP(7,HistData,2)</f>
        <v>49.65860350648444</v>
      </c>
      <c r="H789" s="15">
        <f t="shared" si="100"/>
        <v>5.6586035064844395</v>
      </c>
      <c r="I789" s="15">
        <f t="shared" si="100"/>
        <v>1.6586035064844395</v>
      </c>
      <c r="J789" s="15">
        <f t="shared" si="100"/>
        <v>0</v>
      </c>
      <c r="K789" s="15">
        <f t="shared" si="101"/>
        <v>0</v>
      </c>
      <c r="L789" s="15">
        <f t="shared" si="101"/>
        <v>0</v>
      </c>
      <c r="M789" s="15">
        <f t="shared" si="101"/>
        <v>0</v>
      </c>
      <c r="N789" s="14">
        <f t="shared" si="102"/>
        <v>248293.01753242221</v>
      </c>
      <c r="O789" s="11">
        <f t="shared" si="103"/>
        <v>48278.255829852191</v>
      </c>
    </row>
    <row r="790" spans="7:15" x14ac:dyDescent="0.2">
      <c r="G790" s="13">
        <f>VLOOKUP(43,HistData,2)</f>
        <v>49.779909099925419</v>
      </c>
      <c r="H790" s="15">
        <f t="shared" si="100"/>
        <v>5.779909099925419</v>
      </c>
      <c r="I790" s="15">
        <f t="shared" si="100"/>
        <v>1.779909099925419</v>
      </c>
      <c r="J790" s="15">
        <f t="shared" si="100"/>
        <v>0</v>
      </c>
      <c r="K790" s="15">
        <f t="shared" si="101"/>
        <v>0</v>
      </c>
      <c r="L790" s="15">
        <f t="shared" si="101"/>
        <v>0</v>
      </c>
      <c r="M790" s="15">
        <f t="shared" si="101"/>
        <v>0</v>
      </c>
      <c r="N790" s="14">
        <f t="shared" si="102"/>
        <v>248899.5454996271</v>
      </c>
      <c r="O790" s="11">
        <f t="shared" si="103"/>
        <v>48884.783797057084</v>
      </c>
    </row>
    <row r="791" spans="7:15" x14ac:dyDescent="0.2">
      <c r="G791" s="13">
        <f>VLOOKUP(49,HistData,2)</f>
        <v>50.312611954459221</v>
      </c>
      <c r="H791" s="15">
        <f t="shared" si="100"/>
        <v>6.3126119544592214</v>
      </c>
      <c r="I791" s="15">
        <f t="shared" si="100"/>
        <v>2.3126119544592214</v>
      </c>
      <c r="J791" s="15">
        <f t="shared" si="100"/>
        <v>0</v>
      </c>
      <c r="K791" s="15">
        <f t="shared" si="101"/>
        <v>0</v>
      </c>
      <c r="L791" s="15">
        <f t="shared" si="101"/>
        <v>0</v>
      </c>
      <c r="M791" s="15">
        <f t="shared" si="101"/>
        <v>0</v>
      </c>
      <c r="N791" s="14">
        <f t="shared" si="102"/>
        <v>251563.05977229611</v>
      </c>
      <c r="O791" s="11">
        <f t="shared" si="103"/>
        <v>51548.298069726094</v>
      </c>
    </row>
    <row r="792" spans="7:15" x14ac:dyDescent="0.2">
      <c r="G792" s="13">
        <f>VLOOKUP(21,HistData,2)</f>
        <v>49.930124724191259</v>
      </c>
      <c r="H792" s="15">
        <f t="shared" si="100"/>
        <v>5.9301247241912591</v>
      </c>
      <c r="I792" s="15">
        <f t="shared" si="100"/>
        <v>1.9301247241912591</v>
      </c>
      <c r="J792" s="15">
        <f t="shared" si="100"/>
        <v>0</v>
      </c>
      <c r="K792" s="15">
        <f t="shared" si="101"/>
        <v>0</v>
      </c>
      <c r="L792" s="15">
        <f t="shared" si="101"/>
        <v>0</v>
      </c>
      <c r="M792" s="15">
        <f t="shared" si="101"/>
        <v>0</v>
      </c>
      <c r="N792" s="14">
        <f t="shared" si="102"/>
        <v>249650.62362095629</v>
      </c>
      <c r="O792" s="11">
        <f t="shared" si="103"/>
        <v>49635.861918386276</v>
      </c>
    </row>
    <row r="793" spans="7:15" x14ac:dyDescent="0.2">
      <c r="G793" s="13">
        <f>VLOOKUP(10,HistData,2)</f>
        <v>49.756247877678717</v>
      </c>
      <c r="H793" s="15">
        <f t="shared" si="100"/>
        <v>5.7562478776787174</v>
      </c>
      <c r="I793" s="15">
        <f t="shared" si="100"/>
        <v>1.7562478776787174</v>
      </c>
      <c r="J793" s="15">
        <f t="shared" si="100"/>
        <v>0</v>
      </c>
      <c r="K793" s="15">
        <f t="shared" si="101"/>
        <v>0</v>
      </c>
      <c r="L793" s="15">
        <f t="shared" si="101"/>
        <v>0</v>
      </c>
      <c r="M793" s="15">
        <f t="shared" si="101"/>
        <v>0</v>
      </c>
      <c r="N793" s="14">
        <f t="shared" si="102"/>
        <v>248781.23938839359</v>
      </c>
      <c r="O793" s="11">
        <f t="shared" si="103"/>
        <v>48766.477685823571</v>
      </c>
    </row>
    <row r="794" spans="7:15" x14ac:dyDescent="0.2">
      <c r="G794" s="13">
        <f>VLOOKUP(42,HistData,2)</f>
        <v>49.92196624278256</v>
      </c>
      <c r="H794" s="15">
        <f t="shared" si="100"/>
        <v>5.9219662427825597</v>
      </c>
      <c r="I794" s="15">
        <f t="shared" si="100"/>
        <v>1.9219662427825597</v>
      </c>
      <c r="J794" s="15">
        <f t="shared" si="100"/>
        <v>0</v>
      </c>
      <c r="K794" s="15">
        <f t="shared" si="101"/>
        <v>0</v>
      </c>
      <c r="L794" s="15">
        <f t="shared" si="101"/>
        <v>0</v>
      </c>
      <c r="M794" s="15">
        <f t="shared" si="101"/>
        <v>0</v>
      </c>
      <c r="N794" s="14">
        <f t="shared" si="102"/>
        <v>249609.83121391281</v>
      </c>
      <c r="O794" s="11">
        <f t="shared" si="103"/>
        <v>49595.069511342794</v>
      </c>
    </row>
    <row r="795" spans="7:15" x14ac:dyDescent="0.2">
      <c r="G795" s="13">
        <f>VLOOKUP(38,HistData,2)</f>
        <v>49.71076257758039</v>
      </c>
      <c r="H795" s="15">
        <f t="shared" si="100"/>
        <v>5.7107625775803896</v>
      </c>
      <c r="I795" s="15">
        <f t="shared" si="100"/>
        <v>1.7107625775803896</v>
      </c>
      <c r="J795" s="15">
        <f t="shared" si="100"/>
        <v>0</v>
      </c>
      <c r="K795" s="15">
        <f t="shared" si="101"/>
        <v>0</v>
      </c>
      <c r="L795" s="15">
        <f t="shared" si="101"/>
        <v>0</v>
      </c>
      <c r="M795" s="15">
        <f t="shared" si="101"/>
        <v>0</v>
      </c>
      <c r="N795" s="14">
        <f t="shared" si="102"/>
        <v>248553.81288790194</v>
      </c>
      <c r="O795" s="11">
        <f t="shared" si="103"/>
        <v>48539.051185331919</v>
      </c>
    </row>
    <row r="796" spans="7:15" x14ac:dyDescent="0.2">
      <c r="G796" s="13">
        <f>VLOOKUP(53,HistData,2)</f>
        <v>50.552966764847973</v>
      </c>
      <c r="H796" s="15">
        <f t="shared" si="100"/>
        <v>6.552966764847973</v>
      </c>
      <c r="I796" s="15">
        <f t="shared" si="100"/>
        <v>2.552966764847973</v>
      </c>
      <c r="J796" s="15">
        <f t="shared" si="100"/>
        <v>0</v>
      </c>
      <c r="K796" s="15">
        <f t="shared" si="101"/>
        <v>0</v>
      </c>
      <c r="L796" s="15">
        <f t="shared" si="101"/>
        <v>0</v>
      </c>
      <c r="M796" s="15">
        <f t="shared" si="101"/>
        <v>0</v>
      </c>
      <c r="N796" s="14">
        <f t="shared" si="102"/>
        <v>252764.83382423987</v>
      </c>
      <c r="O796" s="11">
        <f t="shared" si="103"/>
        <v>52750.072121669858</v>
      </c>
    </row>
    <row r="797" spans="7:15" x14ac:dyDescent="0.2">
      <c r="G797" s="13">
        <f>VLOOKUP(48,HistData,2)</f>
        <v>50.439954141106483</v>
      </c>
      <c r="H797" s="15">
        <f t="shared" si="100"/>
        <v>6.4399541411064831</v>
      </c>
      <c r="I797" s="15">
        <f t="shared" si="100"/>
        <v>2.4399541411064831</v>
      </c>
      <c r="J797" s="15">
        <f t="shared" si="100"/>
        <v>0</v>
      </c>
      <c r="K797" s="15">
        <f t="shared" si="101"/>
        <v>0</v>
      </c>
      <c r="L797" s="15">
        <f t="shared" si="101"/>
        <v>0</v>
      </c>
      <c r="M797" s="15">
        <f t="shared" si="101"/>
        <v>0</v>
      </c>
      <c r="N797" s="14">
        <f t="shared" si="102"/>
        <v>252199.77070553243</v>
      </c>
      <c r="O797" s="11">
        <f t="shared" si="103"/>
        <v>52185.009002962412</v>
      </c>
    </row>
    <row r="798" spans="7:15" x14ac:dyDescent="0.2">
      <c r="G798" s="13">
        <f>VLOOKUP(14,HistData,2)</f>
        <v>49.558213449006757</v>
      </c>
      <c r="H798" s="15">
        <f t="shared" si="100"/>
        <v>5.5582134490067574</v>
      </c>
      <c r="I798" s="15">
        <f t="shared" si="100"/>
        <v>1.5582134490067574</v>
      </c>
      <c r="J798" s="15">
        <f t="shared" si="100"/>
        <v>0</v>
      </c>
      <c r="K798" s="15">
        <f t="shared" si="101"/>
        <v>0</v>
      </c>
      <c r="L798" s="15">
        <f t="shared" si="101"/>
        <v>0</v>
      </c>
      <c r="M798" s="15">
        <f t="shared" si="101"/>
        <v>0</v>
      </c>
      <c r="N798" s="14">
        <f t="shared" si="102"/>
        <v>247791.06724503377</v>
      </c>
      <c r="O798" s="11">
        <f t="shared" si="103"/>
        <v>47776.305542463757</v>
      </c>
    </row>
    <row r="799" spans="7:15" x14ac:dyDescent="0.2">
      <c r="G799" s="13">
        <f>VLOOKUP(53,HistData,2)</f>
        <v>50.552966764847973</v>
      </c>
      <c r="H799" s="15">
        <f t="shared" si="100"/>
        <v>6.552966764847973</v>
      </c>
      <c r="I799" s="15">
        <f t="shared" si="100"/>
        <v>2.552966764847973</v>
      </c>
      <c r="J799" s="15">
        <f t="shared" si="100"/>
        <v>0</v>
      </c>
      <c r="K799" s="15">
        <f t="shared" si="101"/>
        <v>0</v>
      </c>
      <c r="L799" s="15">
        <f t="shared" si="101"/>
        <v>0</v>
      </c>
      <c r="M799" s="15">
        <f t="shared" si="101"/>
        <v>0</v>
      </c>
      <c r="N799" s="14">
        <f t="shared" si="102"/>
        <v>252764.83382423987</v>
      </c>
      <c r="O799" s="11">
        <f t="shared" si="103"/>
        <v>52750.072121669858</v>
      </c>
    </row>
    <row r="800" spans="7:15" x14ac:dyDescent="0.2">
      <c r="G800" s="13">
        <f>VLOOKUP(50,HistData,2)</f>
        <v>50.327005754053239</v>
      </c>
      <c r="H800" s="15">
        <f t="shared" ref="H800:J819" si="104">MAX(FinStock-H$15, 0)</f>
        <v>6.3270057540532392</v>
      </c>
      <c r="I800" s="15">
        <f t="shared" si="104"/>
        <v>2.3270057540532392</v>
      </c>
      <c r="J800" s="15">
        <f t="shared" si="104"/>
        <v>0</v>
      </c>
      <c r="K800" s="15">
        <f t="shared" ref="K800:M819" si="105">MAX(K$15 - FinStock,0)</f>
        <v>0</v>
      </c>
      <c r="L800" s="15">
        <f t="shared" si="105"/>
        <v>0</v>
      </c>
      <c r="M800" s="15">
        <f t="shared" si="105"/>
        <v>0</v>
      </c>
      <c r="N800" s="14">
        <f t="shared" si="102"/>
        <v>251635.02877026619</v>
      </c>
      <c r="O800" s="11">
        <f t="shared" si="103"/>
        <v>51620.267067696172</v>
      </c>
    </row>
    <row r="801" spans="7:15" x14ac:dyDescent="0.2">
      <c r="G801" s="13">
        <f>VLOOKUP(9,HistData,2)</f>
        <v>49.652034636062211</v>
      </c>
      <c r="H801" s="15">
        <f t="shared" si="104"/>
        <v>5.6520346360622113</v>
      </c>
      <c r="I801" s="15">
        <f t="shared" si="104"/>
        <v>1.6520346360622113</v>
      </c>
      <c r="J801" s="15">
        <f t="shared" si="104"/>
        <v>0</v>
      </c>
      <c r="K801" s="15">
        <f t="shared" si="105"/>
        <v>0</v>
      </c>
      <c r="L801" s="15">
        <f t="shared" si="105"/>
        <v>0</v>
      </c>
      <c r="M801" s="15">
        <f t="shared" si="105"/>
        <v>0</v>
      </c>
      <c r="N801" s="14">
        <f t="shared" si="102"/>
        <v>248260.17318031105</v>
      </c>
      <c r="O801" s="11">
        <f t="shared" si="103"/>
        <v>48245.411477741029</v>
      </c>
    </row>
    <row r="802" spans="7:15" x14ac:dyDescent="0.2">
      <c r="G802" s="13">
        <f>VLOOKUP(5,HistData,2)</f>
        <v>49.709124117883135</v>
      </c>
      <c r="H802" s="15">
        <f t="shared" si="104"/>
        <v>5.7091241178831353</v>
      </c>
      <c r="I802" s="15">
        <f t="shared" si="104"/>
        <v>1.7091241178831353</v>
      </c>
      <c r="J802" s="15">
        <f t="shared" si="104"/>
        <v>0</v>
      </c>
      <c r="K802" s="15">
        <f t="shared" si="105"/>
        <v>0</v>
      </c>
      <c r="L802" s="15">
        <f t="shared" si="105"/>
        <v>0</v>
      </c>
      <c r="M802" s="15">
        <f t="shared" si="105"/>
        <v>0</v>
      </c>
      <c r="N802" s="14">
        <f t="shared" si="102"/>
        <v>248545.62058941569</v>
      </c>
      <c r="O802" s="11">
        <f t="shared" si="103"/>
        <v>48530.858886845672</v>
      </c>
    </row>
    <row r="803" spans="7:15" x14ac:dyDescent="0.2">
      <c r="G803" s="13">
        <f>VLOOKUP(5,HistData,2)</f>
        <v>49.709124117883135</v>
      </c>
      <c r="H803" s="15">
        <f t="shared" si="104"/>
        <v>5.7091241178831353</v>
      </c>
      <c r="I803" s="15">
        <f t="shared" si="104"/>
        <v>1.7091241178831353</v>
      </c>
      <c r="J803" s="15">
        <f t="shared" si="104"/>
        <v>0</v>
      </c>
      <c r="K803" s="15">
        <f t="shared" si="105"/>
        <v>0</v>
      </c>
      <c r="L803" s="15">
        <f t="shared" si="105"/>
        <v>0</v>
      </c>
      <c r="M803" s="15">
        <f t="shared" si="105"/>
        <v>0</v>
      </c>
      <c r="N803" s="14">
        <f t="shared" si="102"/>
        <v>248545.62058941569</v>
      </c>
      <c r="O803" s="11">
        <f t="shared" si="103"/>
        <v>48530.858886845672</v>
      </c>
    </row>
    <row r="804" spans="7:15" x14ac:dyDescent="0.2">
      <c r="G804" s="13">
        <f>VLOOKUP(15,HistData,2)</f>
        <v>49.613431720183399</v>
      </c>
      <c r="H804" s="15">
        <f t="shared" si="104"/>
        <v>5.6134317201833994</v>
      </c>
      <c r="I804" s="15">
        <f t="shared" si="104"/>
        <v>1.6134317201833994</v>
      </c>
      <c r="J804" s="15">
        <f t="shared" si="104"/>
        <v>0</v>
      </c>
      <c r="K804" s="15">
        <f t="shared" si="105"/>
        <v>0</v>
      </c>
      <c r="L804" s="15">
        <f t="shared" si="105"/>
        <v>0</v>
      </c>
      <c r="M804" s="15">
        <f t="shared" si="105"/>
        <v>0</v>
      </c>
      <c r="N804" s="14">
        <f t="shared" si="102"/>
        <v>248067.158600917</v>
      </c>
      <c r="O804" s="11">
        <f t="shared" si="103"/>
        <v>48052.396898346982</v>
      </c>
    </row>
    <row r="805" spans="7:15" x14ac:dyDescent="0.2">
      <c r="G805" s="13">
        <f>VLOOKUP(14,HistData,2)</f>
        <v>49.558213449006757</v>
      </c>
      <c r="H805" s="15">
        <f t="shared" si="104"/>
        <v>5.5582134490067574</v>
      </c>
      <c r="I805" s="15">
        <f t="shared" si="104"/>
        <v>1.5582134490067574</v>
      </c>
      <c r="J805" s="15">
        <f t="shared" si="104"/>
        <v>0</v>
      </c>
      <c r="K805" s="15">
        <f t="shared" si="105"/>
        <v>0</v>
      </c>
      <c r="L805" s="15">
        <f t="shared" si="105"/>
        <v>0</v>
      </c>
      <c r="M805" s="15">
        <f t="shared" si="105"/>
        <v>0</v>
      </c>
      <c r="N805" s="14">
        <f t="shared" si="102"/>
        <v>247791.06724503377</v>
      </c>
      <c r="O805" s="11">
        <f t="shared" si="103"/>
        <v>47776.305542463757</v>
      </c>
    </row>
    <row r="806" spans="7:15" x14ac:dyDescent="0.2">
      <c r="G806" s="13">
        <f>VLOOKUP(5,HistData,2)</f>
        <v>49.709124117883135</v>
      </c>
      <c r="H806" s="15">
        <f t="shared" si="104"/>
        <v>5.7091241178831353</v>
      </c>
      <c r="I806" s="15">
        <f t="shared" si="104"/>
        <v>1.7091241178831353</v>
      </c>
      <c r="J806" s="15">
        <f t="shared" si="104"/>
        <v>0</v>
      </c>
      <c r="K806" s="15">
        <f t="shared" si="105"/>
        <v>0</v>
      </c>
      <c r="L806" s="15">
        <f t="shared" si="105"/>
        <v>0</v>
      </c>
      <c r="M806" s="15">
        <f t="shared" si="105"/>
        <v>0</v>
      </c>
      <c r="N806" s="14">
        <f t="shared" si="102"/>
        <v>248545.62058941569</v>
      </c>
      <c r="O806" s="11">
        <f t="shared" si="103"/>
        <v>48530.858886845672</v>
      </c>
    </row>
    <row r="807" spans="7:15" x14ac:dyDescent="0.2">
      <c r="G807" s="13">
        <f>VLOOKUP(36,HistData,2)</f>
        <v>49.680664559359165</v>
      </c>
      <c r="H807" s="15">
        <f t="shared" si="104"/>
        <v>5.6806645593591654</v>
      </c>
      <c r="I807" s="15">
        <f t="shared" si="104"/>
        <v>1.6806645593591654</v>
      </c>
      <c r="J807" s="15">
        <f t="shared" si="104"/>
        <v>0</v>
      </c>
      <c r="K807" s="15">
        <f t="shared" si="105"/>
        <v>0</v>
      </c>
      <c r="L807" s="15">
        <f t="shared" si="105"/>
        <v>0</v>
      </c>
      <c r="M807" s="15">
        <f t="shared" si="105"/>
        <v>0</v>
      </c>
      <c r="N807" s="14">
        <f t="shared" si="102"/>
        <v>248403.32279679584</v>
      </c>
      <c r="O807" s="11">
        <f t="shared" si="103"/>
        <v>48388.561094225821</v>
      </c>
    </row>
    <row r="808" spans="7:15" x14ac:dyDescent="0.2">
      <c r="G808" s="13">
        <f>VLOOKUP(30,HistData,2)</f>
        <v>49.662801573915388</v>
      </c>
      <c r="H808" s="15">
        <f t="shared" si="104"/>
        <v>5.6628015739153881</v>
      </c>
      <c r="I808" s="15">
        <f t="shared" si="104"/>
        <v>1.6628015739153881</v>
      </c>
      <c r="J808" s="15">
        <f t="shared" si="104"/>
        <v>0</v>
      </c>
      <c r="K808" s="15">
        <f t="shared" si="105"/>
        <v>0</v>
      </c>
      <c r="L808" s="15">
        <f t="shared" si="105"/>
        <v>0</v>
      </c>
      <c r="M808" s="15">
        <f t="shared" si="105"/>
        <v>0</v>
      </c>
      <c r="N808" s="14">
        <f t="shared" si="102"/>
        <v>248314.00786957695</v>
      </c>
      <c r="O808" s="11">
        <f t="shared" si="103"/>
        <v>48299.246167006932</v>
      </c>
    </row>
    <row r="809" spans="7:15" x14ac:dyDescent="0.2">
      <c r="G809" s="13">
        <f>VLOOKUP(18,HistData,2)</f>
        <v>49.800288395772469</v>
      </c>
      <c r="H809" s="15">
        <f t="shared" si="104"/>
        <v>5.8002883957724691</v>
      </c>
      <c r="I809" s="15">
        <f t="shared" si="104"/>
        <v>1.8002883957724691</v>
      </c>
      <c r="J809" s="15">
        <f t="shared" si="104"/>
        <v>0</v>
      </c>
      <c r="K809" s="15">
        <f t="shared" si="105"/>
        <v>0</v>
      </c>
      <c r="L809" s="15">
        <f t="shared" si="105"/>
        <v>0</v>
      </c>
      <c r="M809" s="15">
        <f t="shared" si="105"/>
        <v>0</v>
      </c>
      <c r="N809" s="14">
        <f t="shared" si="102"/>
        <v>249001.44197886233</v>
      </c>
      <c r="O809" s="11">
        <f t="shared" si="103"/>
        <v>48986.680276292318</v>
      </c>
    </row>
    <row r="810" spans="7:15" x14ac:dyDescent="0.2">
      <c r="G810" s="13">
        <f>VLOOKUP(36,HistData,2)</f>
        <v>49.680664559359165</v>
      </c>
      <c r="H810" s="15">
        <f t="shared" si="104"/>
        <v>5.6806645593591654</v>
      </c>
      <c r="I810" s="15">
        <f t="shared" si="104"/>
        <v>1.6806645593591654</v>
      </c>
      <c r="J810" s="15">
        <f t="shared" si="104"/>
        <v>0</v>
      </c>
      <c r="K810" s="15">
        <f t="shared" si="105"/>
        <v>0</v>
      </c>
      <c r="L810" s="15">
        <f t="shared" si="105"/>
        <v>0</v>
      </c>
      <c r="M810" s="15">
        <f t="shared" si="105"/>
        <v>0</v>
      </c>
      <c r="N810" s="14">
        <f t="shared" si="102"/>
        <v>248403.32279679584</v>
      </c>
      <c r="O810" s="11">
        <f t="shared" si="103"/>
        <v>48388.561094225821</v>
      </c>
    </row>
    <row r="811" spans="7:15" x14ac:dyDescent="0.2">
      <c r="G811" s="13">
        <f>VLOOKUP(1,HistData,2)</f>
        <v>49.916840350145897</v>
      </c>
      <c r="H811" s="15">
        <f t="shared" si="104"/>
        <v>5.9168403501458968</v>
      </c>
      <c r="I811" s="15">
        <f t="shared" si="104"/>
        <v>1.9168403501458968</v>
      </c>
      <c r="J811" s="15">
        <f t="shared" si="104"/>
        <v>0</v>
      </c>
      <c r="K811" s="15">
        <f t="shared" si="105"/>
        <v>0</v>
      </c>
      <c r="L811" s="15">
        <f t="shared" si="105"/>
        <v>0</v>
      </c>
      <c r="M811" s="15">
        <f t="shared" si="105"/>
        <v>0</v>
      </c>
      <c r="N811" s="14">
        <f t="shared" si="102"/>
        <v>249584.20175072949</v>
      </c>
      <c r="O811" s="11">
        <f t="shared" si="103"/>
        <v>49569.440048159478</v>
      </c>
    </row>
    <row r="812" spans="7:15" x14ac:dyDescent="0.2">
      <c r="G812" s="13">
        <f>VLOOKUP(27,HistData,2)</f>
        <v>49.920535723504365</v>
      </c>
      <c r="H812" s="15">
        <f t="shared" si="104"/>
        <v>5.920535723504365</v>
      </c>
      <c r="I812" s="15">
        <f t="shared" si="104"/>
        <v>1.920535723504365</v>
      </c>
      <c r="J812" s="15">
        <f t="shared" si="104"/>
        <v>0</v>
      </c>
      <c r="K812" s="15">
        <f t="shared" si="105"/>
        <v>0</v>
      </c>
      <c r="L812" s="15">
        <f t="shared" si="105"/>
        <v>0</v>
      </c>
      <c r="M812" s="15">
        <f t="shared" si="105"/>
        <v>0</v>
      </c>
      <c r="N812" s="14">
        <f t="shared" si="102"/>
        <v>249602.67861752183</v>
      </c>
      <c r="O812" s="11">
        <f t="shared" si="103"/>
        <v>49587.916914951813</v>
      </c>
    </row>
    <row r="813" spans="7:15" x14ac:dyDescent="0.2">
      <c r="G813" s="13">
        <f>VLOOKUP(5,HistData,2)</f>
        <v>49.709124117883135</v>
      </c>
      <c r="H813" s="15">
        <f t="shared" si="104"/>
        <v>5.7091241178831353</v>
      </c>
      <c r="I813" s="15">
        <f t="shared" si="104"/>
        <v>1.7091241178831353</v>
      </c>
      <c r="J813" s="15">
        <f t="shared" si="104"/>
        <v>0</v>
      </c>
      <c r="K813" s="15">
        <f t="shared" si="105"/>
        <v>0</v>
      </c>
      <c r="L813" s="15">
        <f t="shared" si="105"/>
        <v>0</v>
      </c>
      <c r="M813" s="15">
        <f t="shared" si="105"/>
        <v>0</v>
      </c>
      <c r="N813" s="14">
        <f t="shared" si="102"/>
        <v>248545.62058941569</v>
      </c>
      <c r="O813" s="11">
        <f t="shared" si="103"/>
        <v>48530.858886845672</v>
      </c>
    </row>
    <row r="814" spans="7:15" x14ac:dyDescent="0.2">
      <c r="G814" s="13">
        <f>VLOOKUP(32,HistData,2)</f>
        <v>49.414238608884425</v>
      </c>
      <c r="H814" s="15">
        <f t="shared" si="104"/>
        <v>5.4142386088844248</v>
      </c>
      <c r="I814" s="15">
        <f t="shared" si="104"/>
        <v>1.4142386088844248</v>
      </c>
      <c r="J814" s="15">
        <f t="shared" si="104"/>
        <v>0</v>
      </c>
      <c r="K814" s="15">
        <f t="shared" si="105"/>
        <v>0</v>
      </c>
      <c r="L814" s="15">
        <f t="shared" si="105"/>
        <v>0</v>
      </c>
      <c r="M814" s="15">
        <f t="shared" si="105"/>
        <v>0</v>
      </c>
      <c r="N814" s="14">
        <f t="shared" si="102"/>
        <v>247071.19304442214</v>
      </c>
      <c r="O814" s="11">
        <f t="shared" si="103"/>
        <v>47056.43134185212</v>
      </c>
    </row>
    <row r="815" spans="7:15" x14ac:dyDescent="0.2">
      <c r="G815" s="13">
        <f>VLOOKUP(35,HistData,2)</f>
        <v>49.702272165236437</v>
      </c>
      <c r="H815" s="15">
        <f t="shared" si="104"/>
        <v>5.7022721652364368</v>
      </c>
      <c r="I815" s="15">
        <f t="shared" si="104"/>
        <v>1.7022721652364368</v>
      </c>
      <c r="J815" s="15">
        <f t="shared" si="104"/>
        <v>0</v>
      </c>
      <c r="K815" s="15">
        <f t="shared" si="105"/>
        <v>0</v>
      </c>
      <c r="L815" s="15">
        <f t="shared" si="105"/>
        <v>0</v>
      </c>
      <c r="M815" s="15">
        <f t="shared" si="105"/>
        <v>0</v>
      </c>
      <c r="N815" s="14">
        <f t="shared" si="102"/>
        <v>248511.36082618218</v>
      </c>
      <c r="O815" s="11">
        <f t="shared" si="103"/>
        <v>48496.599123612163</v>
      </c>
    </row>
    <row r="816" spans="7:15" x14ac:dyDescent="0.2">
      <c r="G816" s="13">
        <f>VLOOKUP(54,HistData,2)</f>
        <v>50.608889369850331</v>
      </c>
      <c r="H816" s="15">
        <f t="shared" si="104"/>
        <v>6.6088893698503313</v>
      </c>
      <c r="I816" s="15">
        <f t="shared" si="104"/>
        <v>2.6088893698503313</v>
      </c>
      <c r="J816" s="15">
        <f t="shared" si="104"/>
        <v>0</v>
      </c>
      <c r="K816" s="15">
        <f t="shared" si="105"/>
        <v>0</v>
      </c>
      <c r="L816" s="15">
        <f t="shared" si="105"/>
        <v>0</v>
      </c>
      <c r="M816" s="15">
        <f t="shared" si="105"/>
        <v>0</v>
      </c>
      <c r="N816" s="14">
        <f t="shared" si="102"/>
        <v>253044.44684925166</v>
      </c>
      <c r="O816" s="11">
        <f t="shared" si="103"/>
        <v>53029.685146681644</v>
      </c>
    </row>
    <row r="817" spans="7:15" x14ac:dyDescent="0.2">
      <c r="G817" s="13">
        <f>VLOOKUP(29,HistData,2)</f>
        <v>49.473923874463672</v>
      </c>
      <c r="H817" s="15">
        <f t="shared" si="104"/>
        <v>5.4739238744636722</v>
      </c>
      <c r="I817" s="15">
        <f t="shared" si="104"/>
        <v>1.4739238744636722</v>
      </c>
      <c r="J817" s="15">
        <f t="shared" si="104"/>
        <v>0</v>
      </c>
      <c r="K817" s="15">
        <f t="shared" si="105"/>
        <v>0</v>
      </c>
      <c r="L817" s="15">
        <f t="shared" si="105"/>
        <v>0</v>
      </c>
      <c r="M817" s="15">
        <f t="shared" si="105"/>
        <v>0</v>
      </c>
      <c r="N817" s="14">
        <f t="shared" si="102"/>
        <v>247369.61937231835</v>
      </c>
      <c r="O817" s="11">
        <f t="shared" si="103"/>
        <v>47354.857669748337</v>
      </c>
    </row>
    <row r="818" spans="7:15" x14ac:dyDescent="0.2">
      <c r="G818" s="13">
        <f>VLOOKUP(15,HistData,2)</f>
        <v>49.613431720183399</v>
      </c>
      <c r="H818" s="15">
        <f t="shared" si="104"/>
        <v>5.6134317201833994</v>
      </c>
      <c r="I818" s="15">
        <f t="shared" si="104"/>
        <v>1.6134317201833994</v>
      </c>
      <c r="J818" s="15">
        <f t="shared" si="104"/>
        <v>0</v>
      </c>
      <c r="K818" s="15">
        <f t="shared" si="105"/>
        <v>0</v>
      </c>
      <c r="L818" s="15">
        <f t="shared" si="105"/>
        <v>0</v>
      </c>
      <c r="M818" s="15">
        <f t="shared" si="105"/>
        <v>0</v>
      </c>
      <c r="N818" s="14">
        <f t="shared" si="102"/>
        <v>248067.158600917</v>
      </c>
      <c r="O818" s="11">
        <f t="shared" si="103"/>
        <v>48052.396898346982</v>
      </c>
    </row>
    <row r="819" spans="7:15" x14ac:dyDescent="0.2">
      <c r="G819" s="13">
        <f>VLOOKUP(59,HistData,2)</f>
        <v>50.883833692986435</v>
      </c>
      <c r="H819" s="15">
        <f t="shared" si="104"/>
        <v>6.8838336929864354</v>
      </c>
      <c r="I819" s="15">
        <f t="shared" si="104"/>
        <v>2.8838336929864354</v>
      </c>
      <c r="J819" s="15">
        <f t="shared" si="104"/>
        <v>0</v>
      </c>
      <c r="K819" s="15">
        <f t="shared" si="105"/>
        <v>0</v>
      </c>
      <c r="L819" s="15">
        <f t="shared" si="105"/>
        <v>0</v>
      </c>
      <c r="M819" s="15">
        <f t="shared" si="105"/>
        <v>0</v>
      </c>
      <c r="N819" s="14">
        <f t="shared" si="102"/>
        <v>254419.16846493218</v>
      </c>
      <c r="O819" s="11">
        <f t="shared" si="103"/>
        <v>54404.406762362167</v>
      </c>
    </row>
    <row r="820" spans="7:15" x14ac:dyDescent="0.2">
      <c r="G820" s="13">
        <f>VLOOKUP(20,HistData,2)</f>
        <v>50.174112176265155</v>
      </c>
      <c r="H820" s="15">
        <f t="shared" ref="H820:J839" si="106">MAX(FinStock-H$15, 0)</f>
        <v>6.1741121762651545</v>
      </c>
      <c r="I820" s="15">
        <f t="shared" si="106"/>
        <v>2.1741121762651545</v>
      </c>
      <c r="J820" s="15">
        <f t="shared" si="106"/>
        <v>0</v>
      </c>
      <c r="K820" s="15">
        <f t="shared" ref="K820:M839" si="107">MAX(K$15 - FinStock,0)</f>
        <v>0</v>
      </c>
      <c r="L820" s="15">
        <f t="shared" si="107"/>
        <v>0</v>
      </c>
      <c r="M820" s="15">
        <f t="shared" si="107"/>
        <v>0</v>
      </c>
      <c r="N820" s="14">
        <f t="shared" si="102"/>
        <v>250870.56088132577</v>
      </c>
      <c r="O820" s="11">
        <f t="shared" si="103"/>
        <v>50855.799178755755</v>
      </c>
    </row>
    <row r="821" spans="7:15" x14ac:dyDescent="0.2">
      <c r="G821" s="13">
        <f>VLOOKUP(27,HistData,2)</f>
        <v>49.920535723504365</v>
      </c>
      <c r="H821" s="15">
        <f t="shared" si="106"/>
        <v>5.920535723504365</v>
      </c>
      <c r="I821" s="15">
        <f t="shared" si="106"/>
        <v>1.920535723504365</v>
      </c>
      <c r="J821" s="15">
        <f t="shared" si="106"/>
        <v>0</v>
      </c>
      <c r="K821" s="15">
        <f t="shared" si="107"/>
        <v>0</v>
      </c>
      <c r="L821" s="15">
        <f t="shared" si="107"/>
        <v>0</v>
      </c>
      <c r="M821" s="15">
        <f t="shared" si="107"/>
        <v>0</v>
      </c>
      <c r="N821" s="14">
        <f t="shared" si="102"/>
        <v>249602.67861752183</v>
      </c>
      <c r="O821" s="11">
        <f t="shared" si="103"/>
        <v>49587.916914951813</v>
      </c>
    </row>
    <row r="822" spans="7:15" x14ac:dyDescent="0.2">
      <c r="G822" s="13">
        <f>VLOOKUP(55,HistData,2)</f>
        <v>50.745082399340951</v>
      </c>
      <c r="H822" s="15">
        <f t="shared" si="106"/>
        <v>6.7450823993409514</v>
      </c>
      <c r="I822" s="15">
        <f t="shared" si="106"/>
        <v>2.7450823993409514</v>
      </c>
      <c r="J822" s="15">
        <f t="shared" si="106"/>
        <v>0</v>
      </c>
      <c r="K822" s="15">
        <f t="shared" si="107"/>
        <v>0</v>
      </c>
      <c r="L822" s="15">
        <f t="shared" si="107"/>
        <v>0</v>
      </c>
      <c r="M822" s="15">
        <f t="shared" si="107"/>
        <v>0</v>
      </c>
      <c r="N822" s="14">
        <f t="shared" si="102"/>
        <v>253725.41199670476</v>
      </c>
      <c r="O822" s="11">
        <f t="shared" si="103"/>
        <v>53710.650294134743</v>
      </c>
    </row>
    <row r="823" spans="7:15" x14ac:dyDescent="0.2">
      <c r="G823" s="13">
        <f>VLOOKUP(26,HistData,2)</f>
        <v>49.641763344987744</v>
      </c>
      <c r="H823" s="15">
        <f t="shared" si="106"/>
        <v>5.6417633449877442</v>
      </c>
      <c r="I823" s="15">
        <f t="shared" si="106"/>
        <v>1.6417633449877442</v>
      </c>
      <c r="J823" s="15">
        <f t="shared" si="106"/>
        <v>0</v>
      </c>
      <c r="K823" s="15">
        <f t="shared" si="107"/>
        <v>0</v>
      </c>
      <c r="L823" s="15">
        <f t="shared" si="107"/>
        <v>0</v>
      </c>
      <c r="M823" s="15">
        <f t="shared" si="107"/>
        <v>0</v>
      </c>
      <c r="N823" s="14">
        <f t="shared" si="102"/>
        <v>248208.81672493872</v>
      </c>
      <c r="O823" s="11">
        <f t="shared" si="103"/>
        <v>48194.055022368702</v>
      </c>
    </row>
    <row r="824" spans="7:15" x14ac:dyDescent="0.2">
      <c r="G824" s="13">
        <f>VLOOKUP(46,HistData,2)</f>
        <v>50.330758107226352</v>
      </c>
      <c r="H824" s="15">
        <f t="shared" si="106"/>
        <v>6.3307581072263517</v>
      </c>
      <c r="I824" s="15">
        <f t="shared" si="106"/>
        <v>2.3307581072263517</v>
      </c>
      <c r="J824" s="15">
        <f t="shared" si="106"/>
        <v>0</v>
      </c>
      <c r="K824" s="15">
        <f t="shared" si="107"/>
        <v>0</v>
      </c>
      <c r="L824" s="15">
        <f t="shared" si="107"/>
        <v>0</v>
      </c>
      <c r="M824" s="15">
        <f t="shared" si="107"/>
        <v>0</v>
      </c>
      <c r="N824" s="14">
        <f t="shared" si="102"/>
        <v>251653.79053613177</v>
      </c>
      <c r="O824" s="11">
        <f t="shared" si="103"/>
        <v>51639.028833561752</v>
      </c>
    </row>
    <row r="825" spans="7:15" x14ac:dyDescent="0.2">
      <c r="G825" s="13">
        <f>VLOOKUP(8,HistData,2)</f>
        <v>49.620263883842931</v>
      </c>
      <c r="H825" s="15">
        <f t="shared" si="106"/>
        <v>5.6202638838429309</v>
      </c>
      <c r="I825" s="15">
        <f t="shared" si="106"/>
        <v>1.6202638838429309</v>
      </c>
      <c r="J825" s="15">
        <f t="shared" si="106"/>
        <v>0</v>
      </c>
      <c r="K825" s="15">
        <f t="shared" si="107"/>
        <v>0</v>
      </c>
      <c r="L825" s="15">
        <f t="shared" si="107"/>
        <v>0</v>
      </c>
      <c r="M825" s="15">
        <f t="shared" si="107"/>
        <v>0</v>
      </c>
      <c r="N825" s="14">
        <f t="shared" si="102"/>
        <v>248101.31941921465</v>
      </c>
      <c r="O825" s="11">
        <f t="shared" si="103"/>
        <v>48086.557716644631</v>
      </c>
    </row>
    <row r="826" spans="7:15" x14ac:dyDescent="0.2">
      <c r="G826" s="13">
        <f>VLOOKUP(14,HistData,2)</f>
        <v>49.558213449006757</v>
      </c>
      <c r="H826" s="15">
        <f t="shared" si="106"/>
        <v>5.5582134490067574</v>
      </c>
      <c r="I826" s="15">
        <f t="shared" si="106"/>
        <v>1.5582134490067574</v>
      </c>
      <c r="J826" s="15">
        <f t="shared" si="106"/>
        <v>0</v>
      </c>
      <c r="K826" s="15">
        <f t="shared" si="107"/>
        <v>0</v>
      </c>
      <c r="L826" s="15">
        <f t="shared" si="107"/>
        <v>0</v>
      </c>
      <c r="M826" s="15">
        <f t="shared" si="107"/>
        <v>0</v>
      </c>
      <c r="N826" s="14">
        <f t="shared" si="102"/>
        <v>247791.06724503377</v>
      </c>
      <c r="O826" s="11">
        <f t="shared" si="103"/>
        <v>47776.305542463757</v>
      </c>
    </row>
    <row r="827" spans="7:15" x14ac:dyDescent="0.2">
      <c r="G827" s="13">
        <f>VLOOKUP(48,HistData,2)</f>
        <v>50.439954141106483</v>
      </c>
      <c r="H827" s="15">
        <f t="shared" si="106"/>
        <v>6.4399541411064831</v>
      </c>
      <c r="I827" s="15">
        <f t="shared" si="106"/>
        <v>2.4399541411064831</v>
      </c>
      <c r="J827" s="15">
        <f t="shared" si="106"/>
        <v>0</v>
      </c>
      <c r="K827" s="15">
        <f t="shared" si="107"/>
        <v>0</v>
      </c>
      <c r="L827" s="15">
        <f t="shared" si="107"/>
        <v>0</v>
      </c>
      <c r="M827" s="15">
        <f t="shared" si="107"/>
        <v>0</v>
      </c>
      <c r="N827" s="14">
        <f t="shared" si="102"/>
        <v>252199.77070553243</v>
      </c>
      <c r="O827" s="11">
        <f t="shared" si="103"/>
        <v>52185.009002962412</v>
      </c>
    </row>
    <row r="828" spans="7:15" x14ac:dyDescent="0.2">
      <c r="G828" s="13">
        <f>VLOOKUP(5,HistData,2)</f>
        <v>49.709124117883135</v>
      </c>
      <c r="H828" s="15">
        <f t="shared" si="106"/>
        <v>5.7091241178831353</v>
      </c>
      <c r="I828" s="15">
        <f t="shared" si="106"/>
        <v>1.7091241178831353</v>
      </c>
      <c r="J828" s="15">
        <f t="shared" si="106"/>
        <v>0</v>
      </c>
      <c r="K828" s="15">
        <f t="shared" si="107"/>
        <v>0</v>
      </c>
      <c r="L828" s="15">
        <f t="shared" si="107"/>
        <v>0</v>
      </c>
      <c r="M828" s="15">
        <f t="shared" si="107"/>
        <v>0</v>
      </c>
      <c r="N828" s="14">
        <f t="shared" si="102"/>
        <v>248545.62058941569</v>
      </c>
      <c r="O828" s="11">
        <f t="shared" si="103"/>
        <v>48530.858886845672</v>
      </c>
    </row>
    <row r="829" spans="7:15" x14ac:dyDescent="0.2">
      <c r="G829" s="13">
        <f>VLOOKUP(14,HistData,2)</f>
        <v>49.558213449006757</v>
      </c>
      <c r="H829" s="15">
        <f t="shared" si="106"/>
        <v>5.5582134490067574</v>
      </c>
      <c r="I829" s="15">
        <f t="shared" si="106"/>
        <v>1.5582134490067574</v>
      </c>
      <c r="J829" s="15">
        <f t="shared" si="106"/>
        <v>0</v>
      </c>
      <c r="K829" s="15">
        <f t="shared" si="107"/>
        <v>0</v>
      </c>
      <c r="L829" s="15">
        <f t="shared" si="107"/>
        <v>0</v>
      </c>
      <c r="M829" s="15">
        <f t="shared" si="107"/>
        <v>0</v>
      </c>
      <c r="N829" s="14">
        <f t="shared" si="102"/>
        <v>247791.06724503377</v>
      </c>
      <c r="O829" s="11">
        <f t="shared" si="103"/>
        <v>47776.305542463757</v>
      </c>
    </row>
    <row r="830" spans="7:15" x14ac:dyDescent="0.2">
      <c r="G830" s="13">
        <f>VLOOKUP(3,HistData,2)</f>
        <v>49.86843352977931</v>
      </c>
      <c r="H830" s="15">
        <f t="shared" si="106"/>
        <v>5.8684335297793098</v>
      </c>
      <c r="I830" s="15">
        <f t="shared" si="106"/>
        <v>1.8684335297793098</v>
      </c>
      <c r="J830" s="15">
        <f t="shared" si="106"/>
        <v>0</v>
      </c>
      <c r="K830" s="15">
        <f t="shared" si="107"/>
        <v>0</v>
      </c>
      <c r="L830" s="15">
        <f t="shared" si="107"/>
        <v>0</v>
      </c>
      <c r="M830" s="15">
        <f t="shared" si="107"/>
        <v>0</v>
      </c>
      <c r="N830" s="14">
        <f t="shared" si="102"/>
        <v>249342.16764889655</v>
      </c>
      <c r="O830" s="11">
        <f t="shared" si="103"/>
        <v>49327.405946326529</v>
      </c>
    </row>
    <row r="831" spans="7:15" x14ac:dyDescent="0.2">
      <c r="G831" s="13">
        <f>VLOOKUP(14,HistData,2)</f>
        <v>49.558213449006757</v>
      </c>
      <c r="H831" s="15">
        <f t="shared" si="106"/>
        <v>5.5582134490067574</v>
      </c>
      <c r="I831" s="15">
        <f t="shared" si="106"/>
        <v>1.5582134490067574</v>
      </c>
      <c r="J831" s="15">
        <f t="shared" si="106"/>
        <v>0</v>
      </c>
      <c r="K831" s="15">
        <f t="shared" si="107"/>
        <v>0</v>
      </c>
      <c r="L831" s="15">
        <f t="shared" si="107"/>
        <v>0</v>
      </c>
      <c r="M831" s="15">
        <f t="shared" si="107"/>
        <v>0</v>
      </c>
      <c r="N831" s="14">
        <f t="shared" si="102"/>
        <v>247791.06724503377</v>
      </c>
      <c r="O831" s="11">
        <f t="shared" si="103"/>
        <v>47776.305542463757</v>
      </c>
    </row>
    <row r="832" spans="7:15" x14ac:dyDescent="0.2">
      <c r="G832" s="13">
        <f>VLOOKUP(24,HistData,2)</f>
        <v>49.769138344987745</v>
      </c>
      <c r="H832" s="15">
        <f t="shared" si="106"/>
        <v>5.7691383449877449</v>
      </c>
      <c r="I832" s="15">
        <f t="shared" si="106"/>
        <v>1.7691383449877449</v>
      </c>
      <c r="J832" s="15">
        <f t="shared" si="106"/>
        <v>0</v>
      </c>
      <c r="K832" s="15">
        <f t="shared" si="107"/>
        <v>0</v>
      </c>
      <c r="L832" s="15">
        <f t="shared" si="107"/>
        <v>0</v>
      </c>
      <c r="M832" s="15">
        <f t="shared" si="107"/>
        <v>0</v>
      </c>
      <c r="N832" s="14">
        <f t="shared" si="102"/>
        <v>248845.69172493872</v>
      </c>
      <c r="O832" s="11">
        <f t="shared" si="103"/>
        <v>48830.930022368702</v>
      </c>
    </row>
    <row r="833" spans="7:15" x14ac:dyDescent="0.2">
      <c r="G833" s="13">
        <f>VLOOKUP(42,HistData,2)</f>
        <v>49.92196624278256</v>
      </c>
      <c r="H833" s="15">
        <f t="shared" si="106"/>
        <v>5.9219662427825597</v>
      </c>
      <c r="I833" s="15">
        <f t="shared" si="106"/>
        <v>1.9219662427825597</v>
      </c>
      <c r="J833" s="15">
        <f t="shared" si="106"/>
        <v>0</v>
      </c>
      <c r="K833" s="15">
        <f t="shared" si="107"/>
        <v>0</v>
      </c>
      <c r="L833" s="15">
        <f t="shared" si="107"/>
        <v>0</v>
      </c>
      <c r="M833" s="15">
        <f t="shared" si="107"/>
        <v>0</v>
      </c>
      <c r="N833" s="14">
        <f t="shared" si="102"/>
        <v>249609.83121391281</v>
      </c>
      <c r="O833" s="11">
        <f t="shared" si="103"/>
        <v>49595.069511342794</v>
      </c>
    </row>
    <row r="834" spans="7:15" x14ac:dyDescent="0.2">
      <c r="G834" s="13">
        <f>VLOOKUP(35,HistData,2)</f>
        <v>49.702272165236437</v>
      </c>
      <c r="H834" s="15">
        <f t="shared" si="106"/>
        <v>5.7022721652364368</v>
      </c>
      <c r="I834" s="15">
        <f t="shared" si="106"/>
        <v>1.7022721652364368</v>
      </c>
      <c r="J834" s="15">
        <f t="shared" si="106"/>
        <v>0</v>
      </c>
      <c r="K834" s="15">
        <f t="shared" si="107"/>
        <v>0</v>
      </c>
      <c r="L834" s="15">
        <f t="shared" si="107"/>
        <v>0</v>
      </c>
      <c r="M834" s="15">
        <f t="shared" si="107"/>
        <v>0</v>
      </c>
      <c r="N834" s="14">
        <f t="shared" si="102"/>
        <v>248511.36082618218</v>
      </c>
      <c r="O834" s="11">
        <f t="shared" si="103"/>
        <v>48496.599123612163</v>
      </c>
    </row>
    <row r="835" spans="7:15" x14ac:dyDescent="0.2">
      <c r="G835" s="13">
        <f>VLOOKUP(53,HistData,2)</f>
        <v>50.552966764847973</v>
      </c>
      <c r="H835" s="15">
        <f t="shared" si="106"/>
        <v>6.552966764847973</v>
      </c>
      <c r="I835" s="15">
        <f t="shared" si="106"/>
        <v>2.552966764847973</v>
      </c>
      <c r="J835" s="15">
        <f t="shared" si="106"/>
        <v>0</v>
      </c>
      <c r="K835" s="15">
        <f t="shared" si="107"/>
        <v>0</v>
      </c>
      <c r="L835" s="15">
        <f t="shared" si="107"/>
        <v>0</v>
      </c>
      <c r="M835" s="15">
        <f t="shared" si="107"/>
        <v>0</v>
      </c>
      <c r="N835" s="14">
        <f t="shared" si="102"/>
        <v>252764.83382423987</v>
      </c>
      <c r="O835" s="11">
        <f t="shared" si="103"/>
        <v>52750.072121669858</v>
      </c>
    </row>
    <row r="836" spans="7:15" x14ac:dyDescent="0.2">
      <c r="G836" s="13">
        <f>VLOOKUP(47,HistData,2)</f>
        <v>50.292778823199455</v>
      </c>
      <c r="H836" s="15">
        <f t="shared" si="106"/>
        <v>6.2927788231994555</v>
      </c>
      <c r="I836" s="15">
        <f t="shared" si="106"/>
        <v>2.2927788231994555</v>
      </c>
      <c r="J836" s="15">
        <f t="shared" si="106"/>
        <v>0</v>
      </c>
      <c r="K836" s="15">
        <f t="shared" si="107"/>
        <v>0</v>
      </c>
      <c r="L836" s="15">
        <f t="shared" si="107"/>
        <v>0</v>
      </c>
      <c r="M836" s="15">
        <f t="shared" si="107"/>
        <v>0</v>
      </c>
      <c r="N836" s="14">
        <f t="shared" si="102"/>
        <v>251463.89411599727</v>
      </c>
      <c r="O836" s="11">
        <f t="shared" si="103"/>
        <v>51449.132413427258</v>
      </c>
    </row>
    <row r="837" spans="7:15" x14ac:dyDescent="0.2">
      <c r="G837" s="13">
        <f>VLOOKUP(38,HistData,2)</f>
        <v>49.71076257758039</v>
      </c>
      <c r="H837" s="15">
        <f t="shared" si="106"/>
        <v>5.7107625775803896</v>
      </c>
      <c r="I837" s="15">
        <f t="shared" si="106"/>
        <v>1.7107625775803896</v>
      </c>
      <c r="J837" s="15">
        <f t="shared" si="106"/>
        <v>0</v>
      </c>
      <c r="K837" s="15">
        <f t="shared" si="107"/>
        <v>0</v>
      </c>
      <c r="L837" s="15">
        <f t="shared" si="107"/>
        <v>0</v>
      </c>
      <c r="M837" s="15">
        <f t="shared" si="107"/>
        <v>0</v>
      </c>
      <c r="N837" s="14">
        <f t="shared" si="102"/>
        <v>248553.81288790194</v>
      </c>
      <c r="O837" s="11">
        <f t="shared" si="103"/>
        <v>48539.051185331919</v>
      </c>
    </row>
    <row r="838" spans="7:15" x14ac:dyDescent="0.2">
      <c r="G838" s="13">
        <f>VLOOKUP(44,HistData,2)</f>
        <v>50.04162503359521</v>
      </c>
      <c r="H838" s="15">
        <f t="shared" si="106"/>
        <v>6.04162503359521</v>
      </c>
      <c r="I838" s="15">
        <f t="shared" si="106"/>
        <v>2.04162503359521</v>
      </c>
      <c r="J838" s="15">
        <f t="shared" si="106"/>
        <v>0</v>
      </c>
      <c r="K838" s="15">
        <f t="shared" si="107"/>
        <v>0</v>
      </c>
      <c r="L838" s="15">
        <f t="shared" si="107"/>
        <v>0</v>
      </c>
      <c r="M838" s="15">
        <f t="shared" si="107"/>
        <v>0</v>
      </c>
      <c r="N838" s="14">
        <f t="shared" si="102"/>
        <v>250208.12516797605</v>
      </c>
      <c r="O838" s="11">
        <f t="shared" si="103"/>
        <v>50193.36346540603</v>
      </c>
    </row>
    <row r="839" spans="7:15" x14ac:dyDescent="0.2">
      <c r="G839" s="13">
        <f>VLOOKUP(58,HistData,2)</f>
        <v>50.90136694570711</v>
      </c>
      <c r="H839" s="15">
        <f t="shared" si="106"/>
        <v>6.9013669457071103</v>
      </c>
      <c r="I839" s="15">
        <f t="shared" si="106"/>
        <v>2.9013669457071103</v>
      </c>
      <c r="J839" s="15">
        <f t="shared" si="106"/>
        <v>0</v>
      </c>
      <c r="K839" s="15">
        <f t="shared" si="107"/>
        <v>0</v>
      </c>
      <c r="L839" s="15">
        <f t="shared" si="107"/>
        <v>0</v>
      </c>
      <c r="M839" s="15">
        <f t="shared" si="107"/>
        <v>0</v>
      </c>
      <c r="N839" s="14">
        <f t="shared" si="102"/>
        <v>254506.83472853556</v>
      </c>
      <c r="O839" s="11">
        <f t="shared" si="103"/>
        <v>54492.073025965539</v>
      </c>
    </row>
    <row r="840" spans="7:15" x14ac:dyDescent="0.2">
      <c r="G840" s="13">
        <f>VLOOKUP(16,HistData,2)</f>
        <v>49.634538731253507</v>
      </c>
      <c r="H840" s="15">
        <f t="shared" ref="H840:J859" si="108">MAX(FinStock-H$15, 0)</f>
        <v>5.6345387312535067</v>
      </c>
      <c r="I840" s="15">
        <f t="shared" si="108"/>
        <v>1.6345387312535067</v>
      </c>
      <c r="J840" s="15">
        <f t="shared" si="108"/>
        <v>0</v>
      </c>
      <c r="K840" s="15">
        <f t="shared" ref="K840:M859" si="109">MAX(K$15 - FinStock,0)</f>
        <v>0</v>
      </c>
      <c r="L840" s="15">
        <f t="shared" si="109"/>
        <v>0</v>
      </c>
      <c r="M840" s="15">
        <f t="shared" si="109"/>
        <v>0</v>
      </c>
      <c r="N840" s="14">
        <f t="shared" si="102"/>
        <v>248172.69365626754</v>
      </c>
      <c r="O840" s="11">
        <f t="shared" si="103"/>
        <v>48157.931953697524</v>
      </c>
    </row>
    <row r="841" spans="7:15" x14ac:dyDescent="0.2">
      <c r="G841" s="13">
        <f>VLOOKUP(19,HistData,2)</f>
        <v>49.766551088206143</v>
      </c>
      <c r="H841" s="15">
        <f t="shared" si="108"/>
        <v>5.7665510882061426</v>
      </c>
      <c r="I841" s="15">
        <f t="shared" si="108"/>
        <v>1.7665510882061426</v>
      </c>
      <c r="J841" s="15">
        <f t="shared" si="108"/>
        <v>0</v>
      </c>
      <c r="K841" s="15">
        <f t="shared" si="109"/>
        <v>0</v>
      </c>
      <c r="L841" s="15">
        <f t="shared" si="109"/>
        <v>0</v>
      </c>
      <c r="M841" s="15">
        <f t="shared" si="109"/>
        <v>0</v>
      </c>
      <c r="N841" s="14">
        <f t="shared" si="102"/>
        <v>248832.75544103072</v>
      </c>
      <c r="O841" s="11">
        <f t="shared" si="103"/>
        <v>48817.993738460704</v>
      </c>
    </row>
    <row r="842" spans="7:15" x14ac:dyDescent="0.2">
      <c r="G842" s="13">
        <f>VLOOKUP(36,HistData,2)</f>
        <v>49.680664559359165</v>
      </c>
      <c r="H842" s="15">
        <f t="shared" si="108"/>
        <v>5.6806645593591654</v>
      </c>
      <c r="I842" s="15">
        <f t="shared" si="108"/>
        <v>1.6806645593591654</v>
      </c>
      <c r="J842" s="15">
        <f t="shared" si="108"/>
        <v>0</v>
      </c>
      <c r="K842" s="15">
        <f t="shared" si="109"/>
        <v>0</v>
      </c>
      <c r="L842" s="15">
        <f t="shared" si="109"/>
        <v>0</v>
      </c>
      <c r="M842" s="15">
        <f t="shared" si="109"/>
        <v>0</v>
      </c>
      <c r="N842" s="14">
        <f t="shared" si="102"/>
        <v>248403.32279679584</v>
      </c>
      <c r="O842" s="11">
        <f t="shared" si="103"/>
        <v>48388.561094225821</v>
      </c>
    </row>
    <row r="843" spans="7:15" x14ac:dyDescent="0.2">
      <c r="G843" s="13">
        <f>VLOOKUP(57,HistData,2)</f>
        <v>50.812751561091723</v>
      </c>
      <c r="H843" s="15">
        <f t="shared" si="108"/>
        <v>6.8127515610917229</v>
      </c>
      <c r="I843" s="15">
        <f t="shared" si="108"/>
        <v>2.8127515610917229</v>
      </c>
      <c r="J843" s="15">
        <f t="shared" si="108"/>
        <v>0</v>
      </c>
      <c r="K843" s="15">
        <f t="shared" si="109"/>
        <v>0</v>
      </c>
      <c r="L843" s="15">
        <f t="shared" si="109"/>
        <v>0</v>
      </c>
      <c r="M843" s="15">
        <f t="shared" si="109"/>
        <v>0</v>
      </c>
      <c r="N843" s="14">
        <f t="shared" si="102"/>
        <v>254063.75780545862</v>
      </c>
      <c r="O843" s="11">
        <f t="shared" si="103"/>
        <v>54048.996102888603</v>
      </c>
    </row>
    <row r="844" spans="7:15" x14ac:dyDescent="0.2">
      <c r="G844" s="13">
        <f>VLOOKUP(56,HistData,2)</f>
        <v>50.899523748768374</v>
      </c>
      <c r="H844" s="15">
        <f t="shared" si="108"/>
        <v>6.8995237487683738</v>
      </c>
      <c r="I844" s="15">
        <f t="shared" si="108"/>
        <v>2.8995237487683738</v>
      </c>
      <c r="J844" s="15">
        <f t="shared" si="108"/>
        <v>0</v>
      </c>
      <c r="K844" s="15">
        <f t="shared" si="109"/>
        <v>0</v>
      </c>
      <c r="L844" s="15">
        <f t="shared" si="109"/>
        <v>0</v>
      </c>
      <c r="M844" s="15">
        <f t="shared" si="109"/>
        <v>0</v>
      </c>
      <c r="N844" s="14">
        <f t="shared" si="102"/>
        <v>254497.61874384186</v>
      </c>
      <c r="O844" s="11">
        <f t="shared" si="103"/>
        <v>54482.85704127184</v>
      </c>
    </row>
    <row r="845" spans="7:15" x14ac:dyDescent="0.2">
      <c r="G845" s="13">
        <f>VLOOKUP(43,HistData,2)</f>
        <v>49.779909099925419</v>
      </c>
      <c r="H845" s="15">
        <f t="shared" si="108"/>
        <v>5.779909099925419</v>
      </c>
      <c r="I845" s="15">
        <f t="shared" si="108"/>
        <v>1.779909099925419</v>
      </c>
      <c r="J845" s="15">
        <f t="shared" si="108"/>
        <v>0</v>
      </c>
      <c r="K845" s="15">
        <f t="shared" si="109"/>
        <v>0</v>
      </c>
      <c r="L845" s="15">
        <f t="shared" si="109"/>
        <v>0</v>
      </c>
      <c r="M845" s="15">
        <f t="shared" si="109"/>
        <v>0</v>
      </c>
      <c r="N845" s="14">
        <f t="shared" si="102"/>
        <v>248899.5454996271</v>
      </c>
      <c r="O845" s="11">
        <f t="shared" si="103"/>
        <v>48884.783797057084</v>
      </c>
    </row>
    <row r="846" spans="7:15" x14ac:dyDescent="0.2">
      <c r="G846" s="13">
        <f>VLOOKUP(20,HistData,2)</f>
        <v>50.174112176265155</v>
      </c>
      <c r="H846" s="15">
        <f t="shared" si="108"/>
        <v>6.1741121762651545</v>
      </c>
      <c r="I846" s="15">
        <f t="shared" si="108"/>
        <v>2.1741121762651545</v>
      </c>
      <c r="J846" s="15">
        <f t="shared" si="108"/>
        <v>0</v>
      </c>
      <c r="K846" s="15">
        <f t="shared" si="109"/>
        <v>0</v>
      </c>
      <c r="L846" s="15">
        <f t="shared" si="109"/>
        <v>0</v>
      </c>
      <c r="M846" s="15">
        <f t="shared" si="109"/>
        <v>0</v>
      </c>
      <c r="N846" s="14">
        <f t="shared" si="102"/>
        <v>250870.56088132577</v>
      </c>
      <c r="O846" s="11">
        <f t="shared" si="103"/>
        <v>50855.799178755755</v>
      </c>
    </row>
    <row r="847" spans="7:15" x14ac:dyDescent="0.2">
      <c r="G847" s="13">
        <f>VLOOKUP(7,HistData,2)</f>
        <v>49.65860350648444</v>
      </c>
      <c r="H847" s="15">
        <f t="shared" si="108"/>
        <v>5.6586035064844395</v>
      </c>
      <c r="I847" s="15">
        <f t="shared" si="108"/>
        <v>1.6586035064844395</v>
      </c>
      <c r="J847" s="15">
        <f t="shared" si="108"/>
        <v>0</v>
      </c>
      <c r="K847" s="15">
        <f t="shared" si="109"/>
        <v>0</v>
      </c>
      <c r="L847" s="15">
        <f t="shared" si="109"/>
        <v>0</v>
      </c>
      <c r="M847" s="15">
        <f t="shared" si="109"/>
        <v>0</v>
      </c>
      <c r="N847" s="14">
        <f t="shared" si="102"/>
        <v>248293.01753242221</v>
      </c>
      <c r="O847" s="11">
        <f t="shared" si="103"/>
        <v>48278.255829852191</v>
      </c>
    </row>
    <row r="848" spans="7:15" x14ac:dyDescent="0.2">
      <c r="G848" s="13">
        <f>VLOOKUP(30,HistData,2)</f>
        <v>49.662801573915388</v>
      </c>
      <c r="H848" s="15">
        <f t="shared" si="108"/>
        <v>5.6628015739153881</v>
      </c>
      <c r="I848" s="15">
        <f t="shared" si="108"/>
        <v>1.6628015739153881</v>
      </c>
      <c r="J848" s="15">
        <f t="shared" si="108"/>
        <v>0</v>
      </c>
      <c r="K848" s="15">
        <f t="shared" si="109"/>
        <v>0</v>
      </c>
      <c r="L848" s="15">
        <f t="shared" si="109"/>
        <v>0</v>
      </c>
      <c r="M848" s="15">
        <f t="shared" si="109"/>
        <v>0</v>
      </c>
      <c r="N848" s="14">
        <f t="shared" si="102"/>
        <v>248314.00786957695</v>
      </c>
      <c r="O848" s="11">
        <f t="shared" si="103"/>
        <v>48299.246167006932</v>
      </c>
    </row>
    <row r="849" spans="7:15" x14ac:dyDescent="0.2">
      <c r="G849" s="13">
        <f>VLOOKUP(6,HistData,2)</f>
        <v>49.742891687303775</v>
      </c>
      <c r="H849" s="15">
        <f t="shared" si="108"/>
        <v>5.742891687303775</v>
      </c>
      <c r="I849" s="15">
        <f t="shared" si="108"/>
        <v>1.742891687303775</v>
      </c>
      <c r="J849" s="15">
        <f t="shared" si="108"/>
        <v>0</v>
      </c>
      <c r="K849" s="15">
        <f t="shared" si="109"/>
        <v>0</v>
      </c>
      <c r="L849" s="15">
        <f t="shared" si="109"/>
        <v>0</v>
      </c>
      <c r="M849" s="15">
        <f t="shared" si="109"/>
        <v>0</v>
      </c>
      <c r="N849" s="14">
        <f t="shared" si="102"/>
        <v>248714.45843651888</v>
      </c>
      <c r="O849" s="11">
        <f t="shared" si="103"/>
        <v>48699.696733948862</v>
      </c>
    </row>
    <row r="850" spans="7:15" x14ac:dyDescent="0.2">
      <c r="G850" s="13">
        <f>VLOOKUP(17,HistData,2)</f>
        <v>49.873339243230099</v>
      </c>
      <c r="H850" s="15">
        <f t="shared" si="108"/>
        <v>5.8733392432300988</v>
      </c>
      <c r="I850" s="15">
        <f t="shared" si="108"/>
        <v>1.8733392432300988</v>
      </c>
      <c r="J850" s="15">
        <f t="shared" si="108"/>
        <v>0</v>
      </c>
      <c r="K850" s="15">
        <f t="shared" si="109"/>
        <v>0</v>
      </c>
      <c r="L850" s="15">
        <f t="shared" si="109"/>
        <v>0</v>
      </c>
      <c r="M850" s="15">
        <f t="shared" si="109"/>
        <v>0</v>
      </c>
      <c r="N850" s="14">
        <f t="shared" si="102"/>
        <v>249366.69621615051</v>
      </c>
      <c r="O850" s="11">
        <f t="shared" si="103"/>
        <v>49351.934513580491</v>
      </c>
    </row>
    <row r="851" spans="7:15" x14ac:dyDescent="0.2">
      <c r="G851" s="13">
        <f>VLOOKUP(21,HistData,2)</f>
        <v>49.930124724191259</v>
      </c>
      <c r="H851" s="15">
        <f t="shared" si="108"/>
        <v>5.9301247241912591</v>
      </c>
      <c r="I851" s="15">
        <f t="shared" si="108"/>
        <v>1.9301247241912591</v>
      </c>
      <c r="J851" s="15">
        <f t="shared" si="108"/>
        <v>0</v>
      </c>
      <c r="K851" s="15">
        <f t="shared" si="109"/>
        <v>0</v>
      </c>
      <c r="L851" s="15">
        <f t="shared" si="109"/>
        <v>0</v>
      </c>
      <c r="M851" s="15">
        <f t="shared" si="109"/>
        <v>0</v>
      </c>
      <c r="N851" s="14">
        <f t="shared" si="102"/>
        <v>249650.62362095629</v>
      </c>
      <c r="O851" s="11">
        <f t="shared" si="103"/>
        <v>49635.861918386276</v>
      </c>
    </row>
    <row r="852" spans="7:15" x14ac:dyDescent="0.2">
      <c r="G852" s="13">
        <f>VLOOKUP(55,HistData,2)</f>
        <v>50.745082399340951</v>
      </c>
      <c r="H852" s="15">
        <f t="shared" si="108"/>
        <v>6.7450823993409514</v>
      </c>
      <c r="I852" s="15">
        <f t="shared" si="108"/>
        <v>2.7450823993409514</v>
      </c>
      <c r="J852" s="15">
        <f t="shared" si="108"/>
        <v>0</v>
      </c>
      <c r="K852" s="15">
        <f t="shared" si="109"/>
        <v>0</v>
      </c>
      <c r="L852" s="15">
        <f t="shared" si="109"/>
        <v>0</v>
      </c>
      <c r="M852" s="15">
        <f t="shared" si="109"/>
        <v>0</v>
      </c>
      <c r="N852" s="14">
        <f t="shared" ref="N852:N915" si="110">SUMPRODUCT(H852:J852,CallDV)+SUMPRODUCT(K852:M852,PutDV)+Shares*FinStock</f>
        <v>253725.41199670476</v>
      </c>
      <c r="O852" s="11">
        <f t="shared" ref="O852:O915" si="111">N852-TotCost</f>
        <v>53710.650294134743</v>
      </c>
    </row>
    <row r="853" spans="7:15" x14ac:dyDescent="0.2">
      <c r="G853" s="13">
        <f>VLOOKUP(51,HistData,2)</f>
        <v>50.605071791789086</v>
      </c>
      <c r="H853" s="15">
        <f t="shared" si="108"/>
        <v>6.6050717917890864</v>
      </c>
      <c r="I853" s="15">
        <f t="shared" si="108"/>
        <v>2.6050717917890864</v>
      </c>
      <c r="J853" s="15">
        <f t="shared" si="108"/>
        <v>0</v>
      </c>
      <c r="K853" s="15">
        <f t="shared" si="109"/>
        <v>0</v>
      </c>
      <c r="L853" s="15">
        <f t="shared" si="109"/>
        <v>0</v>
      </c>
      <c r="M853" s="15">
        <f t="shared" si="109"/>
        <v>0</v>
      </c>
      <c r="N853" s="14">
        <f t="shared" si="110"/>
        <v>253025.35895894544</v>
      </c>
      <c r="O853" s="11">
        <f t="shared" si="111"/>
        <v>53010.597256375419</v>
      </c>
    </row>
    <row r="854" spans="7:15" x14ac:dyDescent="0.2">
      <c r="G854" s="13">
        <f>VLOOKUP(13,HistData,2)</f>
        <v>49.651501120239637</v>
      </c>
      <c r="H854" s="15">
        <f t="shared" si="108"/>
        <v>5.6515011202396366</v>
      </c>
      <c r="I854" s="15">
        <f t="shared" si="108"/>
        <v>1.6515011202396366</v>
      </c>
      <c r="J854" s="15">
        <f t="shared" si="108"/>
        <v>0</v>
      </c>
      <c r="K854" s="15">
        <f t="shared" si="109"/>
        <v>0</v>
      </c>
      <c r="L854" s="15">
        <f t="shared" si="109"/>
        <v>0</v>
      </c>
      <c r="M854" s="15">
        <f t="shared" si="109"/>
        <v>0</v>
      </c>
      <c r="N854" s="14">
        <f t="shared" si="110"/>
        <v>248257.50560119818</v>
      </c>
      <c r="O854" s="11">
        <f t="shared" si="111"/>
        <v>48242.743898628163</v>
      </c>
    </row>
    <row r="855" spans="7:15" x14ac:dyDescent="0.2">
      <c r="G855" s="13">
        <f>VLOOKUP(5,HistData,2)</f>
        <v>49.709124117883135</v>
      </c>
      <c r="H855" s="15">
        <f t="shared" si="108"/>
        <v>5.7091241178831353</v>
      </c>
      <c r="I855" s="15">
        <f t="shared" si="108"/>
        <v>1.7091241178831353</v>
      </c>
      <c r="J855" s="15">
        <f t="shared" si="108"/>
        <v>0</v>
      </c>
      <c r="K855" s="15">
        <f t="shared" si="109"/>
        <v>0</v>
      </c>
      <c r="L855" s="15">
        <f t="shared" si="109"/>
        <v>0</v>
      </c>
      <c r="M855" s="15">
        <f t="shared" si="109"/>
        <v>0</v>
      </c>
      <c r="N855" s="14">
        <f t="shared" si="110"/>
        <v>248545.62058941569</v>
      </c>
      <c r="O855" s="11">
        <f t="shared" si="111"/>
        <v>48530.858886845672</v>
      </c>
    </row>
    <row r="856" spans="7:15" x14ac:dyDescent="0.2">
      <c r="G856" s="13">
        <f>VLOOKUP(22,HistData,2)</f>
        <v>49.763288656237144</v>
      </c>
      <c r="H856" s="15">
        <f t="shared" si="108"/>
        <v>5.7632886562371439</v>
      </c>
      <c r="I856" s="15">
        <f t="shared" si="108"/>
        <v>1.7632886562371439</v>
      </c>
      <c r="J856" s="15">
        <f t="shared" si="108"/>
        <v>0</v>
      </c>
      <c r="K856" s="15">
        <f t="shared" si="109"/>
        <v>0</v>
      </c>
      <c r="L856" s="15">
        <f t="shared" si="109"/>
        <v>0</v>
      </c>
      <c r="M856" s="15">
        <f t="shared" si="109"/>
        <v>0</v>
      </c>
      <c r="N856" s="14">
        <f t="shared" si="110"/>
        <v>248816.44328118573</v>
      </c>
      <c r="O856" s="11">
        <f t="shared" si="111"/>
        <v>48801.681578615709</v>
      </c>
    </row>
    <row r="857" spans="7:15" x14ac:dyDescent="0.2">
      <c r="G857" s="13">
        <f>VLOOKUP(46,HistData,2)</f>
        <v>50.330758107226352</v>
      </c>
      <c r="H857" s="15">
        <f t="shared" si="108"/>
        <v>6.3307581072263517</v>
      </c>
      <c r="I857" s="15">
        <f t="shared" si="108"/>
        <v>2.3307581072263517</v>
      </c>
      <c r="J857" s="15">
        <f t="shared" si="108"/>
        <v>0</v>
      </c>
      <c r="K857" s="15">
        <f t="shared" si="109"/>
        <v>0</v>
      </c>
      <c r="L857" s="15">
        <f t="shared" si="109"/>
        <v>0</v>
      </c>
      <c r="M857" s="15">
        <f t="shared" si="109"/>
        <v>0</v>
      </c>
      <c r="N857" s="14">
        <f t="shared" si="110"/>
        <v>251653.79053613177</v>
      </c>
      <c r="O857" s="11">
        <f t="shared" si="111"/>
        <v>51639.028833561752</v>
      </c>
    </row>
    <row r="858" spans="7:15" x14ac:dyDescent="0.2">
      <c r="G858" s="13">
        <f>VLOOKUP(57,HistData,2)</f>
        <v>50.812751561091723</v>
      </c>
      <c r="H858" s="15">
        <f t="shared" si="108"/>
        <v>6.8127515610917229</v>
      </c>
      <c r="I858" s="15">
        <f t="shared" si="108"/>
        <v>2.8127515610917229</v>
      </c>
      <c r="J858" s="15">
        <f t="shared" si="108"/>
        <v>0</v>
      </c>
      <c r="K858" s="15">
        <f t="shared" si="109"/>
        <v>0</v>
      </c>
      <c r="L858" s="15">
        <f t="shared" si="109"/>
        <v>0</v>
      </c>
      <c r="M858" s="15">
        <f t="shared" si="109"/>
        <v>0</v>
      </c>
      <c r="N858" s="14">
        <f t="shared" si="110"/>
        <v>254063.75780545862</v>
      </c>
      <c r="O858" s="11">
        <f t="shared" si="111"/>
        <v>54048.996102888603</v>
      </c>
    </row>
    <row r="859" spans="7:15" x14ac:dyDescent="0.2">
      <c r="G859" s="13">
        <f>VLOOKUP(39,HistData,2)</f>
        <v>49.828497117176376</v>
      </c>
      <c r="H859" s="15">
        <f t="shared" si="108"/>
        <v>5.8284971171763758</v>
      </c>
      <c r="I859" s="15">
        <f t="shared" si="108"/>
        <v>1.8284971171763758</v>
      </c>
      <c r="J859" s="15">
        <f t="shared" si="108"/>
        <v>0</v>
      </c>
      <c r="K859" s="15">
        <f t="shared" si="109"/>
        <v>0</v>
      </c>
      <c r="L859" s="15">
        <f t="shared" si="109"/>
        <v>0</v>
      </c>
      <c r="M859" s="15">
        <f t="shared" si="109"/>
        <v>0</v>
      </c>
      <c r="N859" s="14">
        <f t="shared" si="110"/>
        <v>249142.48558588189</v>
      </c>
      <c r="O859" s="11">
        <f t="shared" si="111"/>
        <v>49127.723883311875</v>
      </c>
    </row>
    <row r="860" spans="7:15" x14ac:dyDescent="0.2">
      <c r="G860" s="13">
        <f>VLOOKUP(29,HistData,2)</f>
        <v>49.473923874463672</v>
      </c>
      <c r="H860" s="15">
        <f t="shared" ref="H860:J879" si="112">MAX(FinStock-H$15, 0)</f>
        <v>5.4739238744636722</v>
      </c>
      <c r="I860" s="15">
        <f t="shared" si="112"/>
        <v>1.4739238744636722</v>
      </c>
      <c r="J860" s="15">
        <f t="shared" si="112"/>
        <v>0</v>
      </c>
      <c r="K860" s="15">
        <f t="shared" ref="K860:M879" si="113">MAX(K$15 - FinStock,0)</f>
        <v>0</v>
      </c>
      <c r="L860" s="15">
        <f t="shared" si="113"/>
        <v>0</v>
      </c>
      <c r="M860" s="15">
        <f t="shared" si="113"/>
        <v>0</v>
      </c>
      <c r="N860" s="14">
        <f t="shared" si="110"/>
        <v>247369.61937231835</v>
      </c>
      <c r="O860" s="11">
        <f t="shared" si="111"/>
        <v>47354.857669748337</v>
      </c>
    </row>
    <row r="861" spans="7:15" x14ac:dyDescent="0.2">
      <c r="G861" s="13">
        <f>VLOOKUP(16,HistData,2)</f>
        <v>49.634538731253507</v>
      </c>
      <c r="H861" s="15">
        <f t="shared" si="112"/>
        <v>5.6345387312535067</v>
      </c>
      <c r="I861" s="15">
        <f t="shared" si="112"/>
        <v>1.6345387312535067</v>
      </c>
      <c r="J861" s="15">
        <f t="shared" si="112"/>
        <v>0</v>
      </c>
      <c r="K861" s="15">
        <f t="shared" si="113"/>
        <v>0</v>
      </c>
      <c r="L861" s="15">
        <f t="shared" si="113"/>
        <v>0</v>
      </c>
      <c r="M861" s="15">
        <f t="shared" si="113"/>
        <v>0</v>
      </c>
      <c r="N861" s="14">
        <f t="shared" si="110"/>
        <v>248172.69365626754</v>
      </c>
      <c r="O861" s="11">
        <f t="shared" si="111"/>
        <v>48157.931953697524</v>
      </c>
    </row>
    <row r="862" spans="7:15" x14ac:dyDescent="0.2">
      <c r="G862" s="13">
        <f>VLOOKUP(15,HistData,2)</f>
        <v>49.613431720183399</v>
      </c>
      <c r="H862" s="15">
        <f t="shared" si="112"/>
        <v>5.6134317201833994</v>
      </c>
      <c r="I862" s="15">
        <f t="shared" si="112"/>
        <v>1.6134317201833994</v>
      </c>
      <c r="J862" s="15">
        <f t="shared" si="112"/>
        <v>0</v>
      </c>
      <c r="K862" s="15">
        <f t="shared" si="113"/>
        <v>0</v>
      </c>
      <c r="L862" s="15">
        <f t="shared" si="113"/>
        <v>0</v>
      </c>
      <c r="M862" s="15">
        <f t="shared" si="113"/>
        <v>0</v>
      </c>
      <c r="N862" s="14">
        <f t="shared" si="110"/>
        <v>248067.158600917</v>
      </c>
      <c r="O862" s="11">
        <f t="shared" si="111"/>
        <v>48052.396898346982</v>
      </c>
    </row>
    <row r="863" spans="7:15" x14ac:dyDescent="0.2">
      <c r="G863" s="13">
        <f>VLOOKUP(43,HistData,2)</f>
        <v>49.779909099925419</v>
      </c>
      <c r="H863" s="15">
        <f t="shared" si="112"/>
        <v>5.779909099925419</v>
      </c>
      <c r="I863" s="15">
        <f t="shared" si="112"/>
        <v>1.779909099925419</v>
      </c>
      <c r="J863" s="15">
        <f t="shared" si="112"/>
        <v>0</v>
      </c>
      <c r="K863" s="15">
        <f t="shared" si="113"/>
        <v>0</v>
      </c>
      <c r="L863" s="15">
        <f t="shared" si="113"/>
        <v>0</v>
      </c>
      <c r="M863" s="15">
        <f t="shared" si="113"/>
        <v>0</v>
      </c>
      <c r="N863" s="14">
        <f t="shared" si="110"/>
        <v>248899.5454996271</v>
      </c>
      <c r="O863" s="11">
        <f t="shared" si="111"/>
        <v>48884.783797057084</v>
      </c>
    </row>
    <row r="864" spans="7:15" x14ac:dyDescent="0.2">
      <c r="G864" s="13">
        <f>VLOOKUP(45,HistData,2)</f>
        <v>50.178510279496848</v>
      </c>
      <c r="H864" s="15">
        <f t="shared" si="112"/>
        <v>6.1785102794968481</v>
      </c>
      <c r="I864" s="15">
        <f t="shared" si="112"/>
        <v>2.1785102794968481</v>
      </c>
      <c r="J864" s="15">
        <f t="shared" si="112"/>
        <v>0</v>
      </c>
      <c r="K864" s="15">
        <f t="shared" si="113"/>
        <v>0</v>
      </c>
      <c r="L864" s="15">
        <f t="shared" si="113"/>
        <v>0</v>
      </c>
      <c r="M864" s="15">
        <f t="shared" si="113"/>
        <v>0</v>
      </c>
      <c r="N864" s="14">
        <f t="shared" si="110"/>
        <v>250892.55139748423</v>
      </c>
      <c r="O864" s="11">
        <f t="shared" si="111"/>
        <v>50877.789694914216</v>
      </c>
    </row>
    <row r="865" spans="7:15" x14ac:dyDescent="0.2">
      <c r="G865" s="13">
        <f>VLOOKUP(10,HistData,2)</f>
        <v>49.756247877678717</v>
      </c>
      <c r="H865" s="15">
        <f t="shared" si="112"/>
        <v>5.7562478776787174</v>
      </c>
      <c r="I865" s="15">
        <f t="shared" si="112"/>
        <v>1.7562478776787174</v>
      </c>
      <c r="J865" s="15">
        <f t="shared" si="112"/>
        <v>0</v>
      </c>
      <c r="K865" s="15">
        <f t="shared" si="113"/>
        <v>0</v>
      </c>
      <c r="L865" s="15">
        <f t="shared" si="113"/>
        <v>0</v>
      </c>
      <c r="M865" s="15">
        <f t="shared" si="113"/>
        <v>0</v>
      </c>
      <c r="N865" s="14">
        <f t="shared" si="110"/>
        <v>248781.23938839359</v>
      </c>
      <c r="O865" s="11">
        <f t="shared" si="111"/>
        <v>48766.477685823571</v>
      </c>
    </row>
    <row r="866" spans="7:15" x14ac:dyDescent="0.2">
      <c r="G866" s="13">
        <f>VLOOKUP(42,HistData,2)</f>
        <v>49.92196624278256</v>
      </c>
      <c r="H866" s="15">
        <f t="shared" si="112"/>
        <v>5.9219662427825597</v>
      </c>
      <c r="I866" s="15">
        <f t="shared" si="112"/>
        <v>1.9219662427825597</v>
      </c>
      <c r="J866" s="15">
        <f t="shared" si="112"/>
        <v>0</v>
      </c>
      <c r="K866" s="15">
        <f t="shared" si="113"/>
        <v>0</v>
      </c>
      <c r="L866" s="15">
        <f t="shared" si="113"/>
        <v>0</v>
      </c>
      <c r="M866" s="15">
        <f t="shared" si="113"/>
        <v>0</v>
      </c>
      <c r="N866" s="14">
        <f t="shared" si="110"/>
        <v>249609.83121391281</v>
      </c>
      <c r="O866" s="11">
        <f t="shared" si="111"/>
        <v>49595.069511342794</v>
      </c>
    </row>
    <row r="867" spans="7:15" x14ac:dyDescent="0.2">
      <c r="G867" s="13">
        <f>VLOOKUP(9,HistData,2)</f>
        <v>49.652034636062211</v>
      </c>
      <c r="H867" s="15">
        <f t="shared" si="112"/>
        <v>5.6520346360622113</v>
      </c>
      <c r="I867" s="15">
        <f t="shared" si="112"/>
        <v>1.6520346360622113</v>
      </c>
      <c r="J867" s="15">
        <f t="shared" si="112"/>
        <v>0</v>
      </c>
      <c r="K867" s="15">
        <f t="shared" si="113"/>
        <v>0</v>
      </c>
      <c r="L867" s="15">
        <f t="shared" si="113"/>
        <v>0</v>
      </c>
      <c r="M867" s="15">
        <f t="shared" si="113"/>
        <v>0</v>
      </c>
      <c r="N867" s="14">
        <f t="shared" si="110"/>
        <v>248260.17318031105</v>
      </c>
      <c r="O867" s="11">
        <f t="shared" si="111"/>
        <v>48245.411477741029</v>
      </c>
    </row>
    <row r="868" spans="7:15" x14ac:dyDescent="0.2">
      <c r="G868" s="13">
        <f>VLOOKUP(16,HistData,2)</f>
        <v>49.634538731253507</v>
      </c>
      <c r="H868" s="15">
        <f t="shared" si="112"/>
        <v>5.6345387312535067</v>
      </c>
      <c r="I868" s="15">
        <f t="shared" si="112"/>
        <v>1.6345387312535067</v>
      </c>
      <c r="J868" s="15">
        <f t="shared" si="112"/>
        <v>0</v>
      </c>
      <c r="K868" s="15">
        <f t="shared" si="113"/>
        <v>0</v>
      </c>
      <c r="L868" s="15">
        <f t="shared" si="113"/>
        <v>0</v>
      </c>
      <c r="M868" s="15">
        <f t="shared" si="113"/>
        <v>0</v>
      </c>
      <c r="N868" s="14">
        <f t="shared" si="110"/>
        <v>248172.69365626754</v>
      </c>
      <c r="O868" s="11">
        <f t="shared" si="111"/>
        <v>48157.931953697524</v>
      </c>
    </row>
    <row r="869" spans="7:15" x14ac:dyDescent="0.2">
      <c r="G869" s="13">
        <f>VLOOKUP(29,HistData,2)</f>
        <v>49.473923874463672</v>
      </c>
      <c r="H869" s="15">
        <f t="shared" si="112"/>
        <v>5.4739238744636722</v>
      </c>
      <c r="I869" s="15">
        <f t="shared" si="112"/>
        <v>1.4739238744636722</v>
      </c>
      <c r="J869" s="15">
        <f t="shared" si="112"/>
        <v>0</v>
      </c>
      <c r="K869" s="15">
        <f t="shared" si="113"/>
        <v>0</v>
      </c>
      <c r="L869" s="15">
        <f t="shared" si="113"/>
        <v>0</v>
      </c>
      <c r="M869" s="15">
        <f t="shared" si="113"/>
        <v>0</v>
      </c>
      <c r="N869" s="14">
        <f t="shared" si="110"/>
        <v>247369.61937231835</v>
      </c>
      <c r="O869" s="11">
        <f t="shared" si="111"/>
        <v>47354.857669748337</v>
      </c>
    </row>
    <row r="870" spans="7:15" x14ac:dyDescent="0.2">
      <c r="G870" s="13">
        <f>VLOOKUP(19,HistData,2)</f>
        <v>49.766551088206143</v>
      </c>
      <c r="H870" s="15">
        <f t="shared" si="112"/>
        <v>5.7665510882061426</v>
      </c>
      <c r="I870" s="15">
        <f t="shared" si="112"/>
        <v>1.7665510882061426</v>
      </c>
      <c r="J870" s="15">
        <f t="shared" si="112"/>
        <v>0</v>
      </c>
      <c r="K870" s="15">
        <f t="shared" si="113"/>
        <v>0</v>
      </c>
      <c r="L870" s="15">
        <f t="shared" si="113"/>
        <v>0</v>
      </c>
      <c r="M870" s="15">
        <f t="shared" si="113"/>
        <v>0</v>
      </c>
      <c r="N870" s="14">
        <f t="shared" si="110"/>
        <v>248832.75544103072</v>
      </c>
      <c r="O870" s="11">
        <f t="shared" si="111"/>
        <v>48817.993738460704</v>
      </c>
    </row>
    <row r="871" spans="7:15" x14ac:dyDescent="0.2">
      <c r="G871" s="13">
        <f>VLOOKUP(53,HistData,2)</f>
        <v>50.552966764847973</v>
      </c>
      <c r="H871" s="15">
        <f t="shared" si="112"/>
        <v>6.552966764847973</v>
      </c>
      <c r="I871" s="15">
        <f t="shared" si="112"/>
        <v>2.552966764847973</v>
      </c>
      <c r="J871" s="15">
        <f t="shared" si="112"/>
        <v>0</v>
      </c>
      <c r="K871" s="15">
        <f t="shared" si="113"/>
        <v>0</v>
      </c>
      <c r="L871" s="15">
        <f t="shared" si="113"/>
        <v>0</v>
      </c>
      <c r="M871" s="15">
        <f t="shared" si="113"/>
        <v>0</v>
      </c>
      <c r="N871" s="14">
        <f t="shared" si="110"/>
        <v>252764.83382423987</v>
      </c>
      <c r="O871" s="11">
        <f t="shared" si="111"/>
        <v>52750.072121669858</v>
      </c>
    </row>
    <row r="872" spans="7:15" x14ac:dyDescent="0.2">
      <c r="G872" s="13">
        <f>VLOOKUP(41,HistData,2)</f>
        <v>49.728147140611256</v>
      </c>
      <c r="H872" s="15">
        <f t="shared" si="112"/>
        <v>5.7281471406112558</v>
      </c>
      <c r="I872" s="15">
        <f t="shared" si="112"/>
        <v>1.7281471406112558</v>
      </c>
      <c r="J872" s="15">
        <f t="shared" si="112"/>
        <v>0</v>
      </c>
      <c r="K872" s="15">
        <f t="shared" si="113"/>
        <v>0</v>
      </c>
      <c r="L872" s="15">
        <f t="shared" si="113"/>
        <v>0</v>
      </c>
      <c r="M872" s="15">
        <f t="shared" si="113"/>
        <v>0</v>
      </c>
      <c r="N872" s="14">
        <f t="shared" si="110"/>
        <v>248640.73570305627</v>
      </c>
      <c r="O872" s="11">
        <f t="shared" si="111"/>
        <v>48625.974000486254</v>
      </c>
    </row>
    <row r="873" spans="7:15" x14ac:dyDescent="0.2">
      <c r="G873" s="13">
        <f>VLOOKUP(39,HistData,2)</f>
        <v>49.828497117176376</v>
      </c>
      <c r="H873" s="15">
        <f t="shared" si="112"/>
        <v>5.8284971171763758</v>
      </c>
      <c r="I873" s="15">
        <f t="shared" si="112"/>
        <v>1.8284971171763758</v>
      </c>
      <c r="J873" s="15">
        <f t="shared" si="112"/>
        <v>0</v>
      </c>
      <c r="K873" s="15">
        <f t="shared" si="113"/>
        <v>0</v>
      </c>
      <c r="L873" s="15">
        <f t="shared" si="113"/>
        <v>0</v>
      </c>
      <c r="M873" s="15">
        <f t="shared" si="113"/>
        <v>0</v>
      </c>
      <c r="N873" s="14">
        <f t="shared" si="110"/>
        <v>249142.48558588189</v>
      </c>
      <c r="O873" s="11">
        <f t="shared" si="111"/>
        <v>49127.723883311875</v>
      </c>
    </row>
    <row r="874" spans="7:15" x14ac:dyDescent="0.2">
      <c r="G874" s="13">
        <f>VLOOKUP(51,HistData,2)</f>
        <v>50.605071791789086</v>
      </c>
      <c r="H874" s="15">
        <f t="shared" si="112"/>
        <v>6.6050717917890864</v>
      </c>
      <c r="I874" s="15">
        <f t="shared" si="112"/>
        <v>2.6050717917890864</v>
      </c>
      <c r="J874" s="15">
        <f t="shared" si="112"/>
        <v>0</v>
      </c>
      <c r="K874" s="15">
        <f t="shared" si="113"/>
        <v>0</v>
      </c>
      <c r="L874" s="15">
        <f t="shared" si="113"/>
        <v>0</v>
      </c>
      <c r="M874" s="15">
        <f t="shared" si="113"/>
        <v>0</v>
      </c>
      <c r="N874" s="14">
        <f t="shared" si="110"/>
        <v>253025.35895894544</v>
      </c>
      <c r="O874" s="11">
        <f t="shared" si="111"/>
        <v>53010.597256375419</v>
      </c>
    </row>
    <row r="875" spans="7:15" x14ac:dyDescent="0.2">
      <c r="G875" s="13">
        <f>VLOOKUP(20,HistData,2)</f>
        <v>50.174112176265155</v>
      </c>
      <c r="H875" s="15">
        <f t="shared" si="112"/>
        <v>6.1741121762651545</v>
      </c>
      <c r="I875" s="15">
        <f t="shared" si="112"/>
        <v>2.1741121762651545</v>
      </c>
      <c r="J875" s="15">
        <f t="shared" si="112"/>
        <v>0</v>
      </c>
      <c r="K875" s="15">
        <f t="shared" si="113"/>
        <v>0</v>
      </c>
      <c r="L875" s="15">
        <f t="shared" si="113"/>
        <v>0</v>
      </c>
      <c r="M875" s="15">
        <f t="shared" si="113"/>
        <v>0</v>
      </c>
      <c r="N875" s="14">
        <f t="shared" si="110"/>
        <v>250870.56088132577</v>
      </c>
      <c r="O875" s="11">
        <f t="shared" si="111"/>
        <v>50855.799178755755</v>
      </c>
    </row>
    <row r="876" spans="7:15" x14ac:dyDescent="0.2">
      <c r="G876" s="13">
        <f>VLOOKUP(21,HistData,2)</f>
        <v>49.930124724191259</v>
      </c>
      <c r="H876" s="15">
        <f t="shared" si="112"/>
        <v>5.9301247241912591</v>
      </c>
      <c r="I876" s="15">
        <f t="shared" si="112"/>
        <v>1.9301247241912591</v>
      </c>
      <c r="J876" s="15">
        <f t="shared" si="112"/>
        <v>0</v>
      </c>
      <c r="K876" s="15">
        <f t="shared" si="113"/>
        <v>0</v>
      </c>
      <c r="L876" s="15">
        <f t="shared" si="113"/>
        <v>0</v>
      </c>
      <c r="M876" s="15">
        <f t="shared" si="113"/>
        <v>0</v>
      </c>
      <c r="N876" s="14">
        <f t="shared" si="110"/>
        <v>249650.62362095629</v>
      </c>
      <c r="O876" s="11">
        <f t="shared" si="111"/>
        <v>49635.861918386276</v>
      </c>
    </row>
    <row r="877" spans="7:15" x14ac:dyDescent="0.2">
      <c r="G877" s="13">
        <f>VLOOKUP(51,HistData,2)</f>
        <v>50.605071791789086</v>
      </c>
      <c r="H877" s="15">
        <f t="shared" si="112"/>
        <v>6.6050717917890864</v>
      </c>
      <c r="I877" s="15">
        <f t="shared" si="112"/>
        <v>2.6050717917890864</v>
      </c>
      <c r="J877" s="15">
        <f t="shared" si="112"/>
        <v>0</v>
      </c>
      <c r="K877" s="15">
        <f t="shared" si="113"/>
        <v>0</v>
      </c>
      <c r="L877" s="15">
        <f t="shared" si="113"/>
        <v>0</v>
      </c>
      <c r="M877" s="15">
        <f t="shared" si="113"/>
        <v>0</v>
      </c>
      <c r="N877" s="14">
        <f t="shared" si="110"/>
        <v>253025.35895894544</v>
      </c>
      <c r="O877" s="11">
        <f t="shared" si="111"/>
        <v>53010.597256375419</v>
      </c>
    </row>
    <row r="878" spans="7:15" x14ac:dyDescent="0.2">
      <c r="G878" s="13">
        <f>VLOOKUP(49,HistData,2)</f>
        <v>50.312611954459221</v>
      </c>
      <c r="H878" s="15">
        <f t="shared" si="112"/>
        <v>6.3126119544592214</v>
      </c>
      <c r="I878" s="15">
        <f t="shared" si="112"/>
        <v>2.3126119544592214</v>
      </c>
      <c r="J878" s="15">
        <f t="shared" si="112"/>
        <v>0</v>
      </c>
      <c r="K878" s="15">
        <f t="shared" si="113"/>
        <v>0</v>
      </c>
      <c r="L878" s="15">
        <f t="shared" si="113"/>
        <v>0</v>
      </c>
      <c r="M878" s="15">
        <f t="shared" si="113"/>
        <v>0</v>
      </c>
      <c r="N878" s="14">
        <f t="shared" si="110"/>
        <v>251563.05977229611</v>
      </c>
      <c r="O878" s="11">
        <f t="shared" si="111"/>
        <v>51548.298069726094</v>
      </c>
    </row>
    <row r="879" spans="7:15" x14ac:dyDescent="0.2">
      <c r="G879" s="13">
        <f>VLOOKUP(49,HistData,2)</f>
        <v>50.312611954459221</v>
      </c>
      <c r="H879" s="15">
        <f t="shared" si="112"/>
        <v>6.3126119544592214</v>
      </c>
      <c r="I879" s="15">
        <f t="shared" si="112"/>
        <v>2.3126119544592214</v>
      </c>
      <c r="J879" s="15">
        <f t="shared" si="112"/>
        <v>0</v>
      </c>
      <c r="K879" s="15">
        <f t="shared" si="113"/>
        <v>0</v>
      </c>
      <c r="L879" s="15">
        <f t="shared" si="113"/>
        <v>0</v>
      </c>
      <c r="M879" s="15">
        <f t="shared" si="113"/>
        <v>0</v>
      </c>
      <c r="N879" s="14">
        <f t="shared" si="110"/>
        <v>251563.05977229611</v>
      </c>
      <c r="O879" s="11">
        <f t="shared" si="111"/>
        <v>51548.298069726094</v>
      </c>
    </row>
    <row r="880" spans="7:15" x14ac:dyDescent="0.2">
      <c r="G880" s="13">
        <f>VLOOKUP(50,HistData,2)</f>
        <v>50.327005754053239</v>
      </c>
      <c r="H880" s="15">
        <f t="shared" ref="H880:J899" si="114">MAX(FinStock-H$15, 0)</f>
        <v>6.3270057540532392</v>
      </c>
      <c r="I880" s="15">
        <f t="shared" si="114"/>
        <v>2.3270057540532392</v>
      </c>
      <c r="J880" s="15">
        <f t="shared" si="114"/>
        <v>0</v>
      </c>
      <c r="K880" s="15">
        <f t="shared" ref="K880:M899" si="115">MAX(K$15 - FinStock,0)</f>
        <v>0</v>
      </c>
      <c r="L880" s="15">
        <f t="shared" si="115"/>
        <v>0</v>
      </c>
      <c r="M880" s="15">
        <f t="shared" si="115"/>
        <v>0</v>
      </c>
      <c r="N880" s="14">
        <f t="shared" si="110"/>
        <v>251635.02877026619</v>
      </c>
      <c r="O880" s="11">
        <f t="shared" si="111"/>
        <v>51620.267067696172</v>
      </c>
    </row>
    <row r="881" spans="7:15" x14ac:dyDescent="0.2">
      <c r="G881" s="13">
        <f>VLOOKUP(42,HistData,2)</f>
        <v>49.92196624278256</v>
      </c>
      <c r="H881" s="15">
        <f t="shared" si="114"/>
        <v>5.9219662427825597</v>
      </c>
      <c r="I881" s="15">
        <f t="shared" si="114"/>
        <v>1.9219662427825597</v>
      </c>
      <c r="J881" s="15">
        <f t="shared" si="114"/>
        <v>0</v>
      </c>
      <c r="K881" s="15">
        <f t="shared" si="115"/>
        <v>0</v>
      </c>
      <c r="L881" s="15">
        <f t="shared" si="115"/>
        <v>0</v>
      </c>
      <c r="M881" s="15">
        <f t="shared" si="115"/>
        <v>0</v>
      </c>
      <c r="N881" s="14">
        <f t="shared" si="110"/>
        <v>249609.83121391281</v>
      </c>
      <c r="O881" s="11">
        <f t="shared" si="111"/>
        <v>49595.069511342794</v>
      </c>
    </row>
    <row r="882" spans="7:15" x14ac:dyDescent="0.2">
      <c r="G882" s="13">
        <f>VLOOKUP(30,HistData,2)</f>
        <v>49.662801573915388</v>
      </c>
      <c r="H882" s="15">
        <f t="shared" si="114"/>
        <v>5.6628015739153881</v>
      </c>
      <c r="I882" s="15">
        <f t="shared" si="114"/>
        <v>1.6628015739153881</v>
      </c>
      <c r="J882" s="15">
        <f t="shared" si="114"/>
        <v>0</v>
      </c>
      <c r="K882" s="15">
        <f t="shared" si="115"/>
        <v>0</v>
      </c>
      <c r="L882" s="15">
        <f t="shared" si="115"/>
        <v>0</v>
      </c>
      <c r="M882" s="15">
        <f t="shared" si="115"/>
        <v>0</v>
      </c>
      <c r="N882" s="14">
        <f t="shared" si="110"/>
        <v>248314.00786957695</v>
      </c>
      <c r="O882" s="11">
        <f t="shared" si="111"/>
        <v>48299.246167006932</v>
      </c>
    </row>
    <row r="883" spans="7:15" x14ac:dyDescent="0.2">
      <c r="G883" s="13">
        <f>VLOOKUP(23,HistData,2)</f>
        <v>49.905222000624477</v>
      </c>
      <c r="H883" s="15">
        <f t="shared" si="114"/>
        <v>5.9052220006244767</v>
      </c>
      <c r="I883" s="15">
        <f t="shared" si="114"/>
        <v>1.9052220006244767</v>
      </c>
      <c r="J883" s="15">
        <f t="shared" si="114"/>
        <v>0</v>
      </c>
      <c r="K883" s="15">
        <f t="shared" si="115"/>
        <v>0</v>
      </c>
      <c r="L883" s="15">
        <f t="shared" si="115"/>
        <v>0</v>
      </c>
      <c r="M883" s="15">
        <f t="shared" si="115"/>
        <v>0</v>
      </c>
      <c r="N883" s="14">
        <f t="shared" si="110"/>
        <v>249526.11000312239</v>
      </c>
      <c r="O883" s="11">
        <f t="shared" si="111"/>
        <v>49511.348300552374</v>
      </c>
    </row>
    <row r="884" spans="7:15" x14ac:dyDescent="0.2">
      <c r="G884" s="13">
        <f>VLOOKUP(38,HistData,2)</f>
        <v>49.71076257758039</v>
      </c>
      <c r="H884" s="15">
        <f t="shared" si="114"/>
        <v>5.7107625775803896</v>
      </c>
      <c r="I884" s="15">
        <f t="shared" si="114"/>
        <v>1.7107625775803896</v>
      </c>
      <c r="J884" s="15">
        <f t="shared" si="114"/>
        <v>0</v>
      </c>
      <c r="K884" s="15">
        <f t="shared" si="115"/>
        <v>0</v>
      </c>
      <c r="L884" s="15">
        <f t="shared" si="115"/>
        <v>0</v>
      </c>
      <c r="M884" s="15">
        <f t="shared" si="115"/>
        <v>0</v>
      </c>
      <c r="N884" s="14">
        <f t="shared" si="110"/>
        <v>248553.81288790194</v>
      </c>
      <c r="O884" s="11">
        <f t="shared" si="111"/>
        <v>48539.051185331919</v>
      </c>
    </row>
    <row r="885" spans="7:15" x14ac:dyDescent="0.2">
      <c r="G885" s="13">
        <f>VLOOKUP(7,HistData,2)</f>
        <v>49.65860350648444</v>
      </c>
      <c r="H885" s="15">
        <f t="shared" si="114"/>
        <v>5.6586035064844395</v>
      </c>
      <c r="I885" s="15">
        <f t="shared" si="114"/>
        <v>1.6586035064844395</v>
      </c>
      <c r="J885" s="15">
        <f t="shared" si="114"/>
        <v>0</v>
      </c>
      <c r="K885" s="15">
        <f t="shared" si="115"/>
        <v>0</v>
      </c>
      <c r="L885" s="15">
        <f t="shared" si="115"/>
        <v>0</v>
      </c>
      <c r="M885" s="15">
        <f t="shared" si="115"/>
        <v>0</v>
      </c>
      <c r="N885" s="14">
        <f t="shared" si="110"/>
        <v>248293.01753242221</v>
      </c>
      <c r="O885" s="11">
        <f t="shared" si="111"/>
        <v>48278.255829852191</v>
      </c>
    </row>
    <row r="886" spans="7:15" x14ac:dyDescent="0.2">
      <c r="G886" s="13">
        <f>VLOOKUP(14,HistData,2)</f>
        <v>49.558213449006757</v>
      </c>
      <c r="H886" s="15">
        <f t="shared" si="114"/>
        <v>5.5582134490067574</v>
      </c>
      <c r="I886" s="15">
        <f t="shared" si="114"/>
        <v>1.5582134490067574</v>
      </c>
      <c r="J886" s="15">
        <f t="shared" si="114"/>
        <v>0</v>
      </c>
      <c r="K886" s="15">
        <f t="shared" si="115"/>
        <v>0</v>
      </c>
      <c r="L886" s="15">
        <f t="shared" si="115"/>
        <v>0</v>
      </c>
      <c r="M886" s="15">
        <f t="shared" si="115"/>
        <v>0</v>
      </c>
      <c r="N886" s="14">
        <f t="shared" si="110"/>
        <v>247791.06724503377</v>
      </c>
      <c r="O886" s="11">
        <f t="shared" si="111"/>
        <v>47776.305542463757</v>
      </c>
    </row>
    <row r="887" spans="7:15" x14ac:dyDescent="0.2">
      <c r="G887" s="13">
        <f>VLOOKUP(46,HistData,2)</f>
        <v>50.330758107226352</v>
      </c>
      <c r="H887" s="15">
        <f t="shared" si="114"/>
        <v>6.3307581072263517</v>
      </c>
      <c r="I887" s="15">
        <f t="shared" si="114"/>
        <v>2.3307581072263517</v>
      </c>
      <c r="J887" s="15">
        <f t="shared" si="114"/>
        <v>0</v>
      </c>
      <c r="K887" s="15">
        <f t="shared" si="115"/>
        <v>0</v>
      </c>
      <c r="L887" s="15">
        <f t="shared" si="115"/>
        <v>0</v>
      </c>
      <c r="M887" s="15">
        <f t="shared" si="115"/>
        <v>0</v>
      </c>
      <c r="N887" s="14">
        <f t="shared" si="110"/>
        <v>251653.79053613177</v>
      </c>
      <c r="O887" s="11">
        <f t="shared" si="111"/>
        <v>51639.028833561752</v>
      </c>
    </row>
    <row r="888" spans="7:15" x14ac:dyDescent="0.2">
      <c r="G888" s="13">
        <f>VLOOKUP(4,HistData,2)</f>
        <v>49.842601153200661</v>
      </c>
      <c r="H888" s="15">
        <f t="shared" si="114"/>
        <v>5.8426011532006612</v>
      </c>
      <c r="I888" s="15">
        <f t="shared" si="114"/>
        <v>1.8426011532006612</v>
      </c>
      <c r="J888" s="15">
        <f t="shared" si="114"/>
        <v>0</v>
      </c>
      <c r="K888" s="15">
        <f t="shared" si="115"/>
        <v>0</v>
      </c>
      <c r="L888" s="15">
        <f t="shared" si="115"/>
        <v>0</v>
      </c>
      <c r="M888" s="15">
        <f t="shared" si="115"/>
        <v>0</v>
      </c>
      <c r="N888" s="14">
        <f t="shared" si="110"/>
        <v>249213.00576600331</v>
      </c>
      <c r="O888" s="11">
        <f t="shared" si="111"/>
        <v>49198.244063433289</v>
      </c>
    </row>
    <row r="889" spans="7:15" x14ac:dyDescent="0.2">
      <c r="G889" s="13">
        <f>VLOOKUP(23,HistData,2)</f>
        <v>49.905222000624477</v>
      </c>
      <c r="H889" s="15">
        <f t="shared" si="114"/>
        <v>5.9052220006244767</v>
      </c>
      <c r="I889" s="15">
        <f t="shared" si="114"/>
        <v>1.9052220006244767</v>
      </c>
      <c r="J889" s="15">
        <f t="shared" si="114"/>
        <v>0</v>
      </c>
      <c r="K889" s="15">
        <f t="shared" si="115"/>
        <v>0</v>
      </c>
      <c r="L889" s="15">
        <f t="shared" si="115"/>
        <v>0</v>
      </c>
      <c r="M889" s="15">
        <f t="shared" si="115"/>
        <v>0</v>
      </c>
      <c r="N889" s="14">
        <f t="shared" si="110"/>
        <v>249526.11000312239</v>
      </c>
      <c r="O889" s="11">
        <f t="shared" si="111"/>
        <v>49511.348300552374</v>
      </c>
    </row>
    <row r="890" spans="7:15" x14ac:dyDescent="0.2">
      <c r="G890" s="13">
        <f>VLOOKUP(3,HistData,2)</f>
        <v>49.86843352977931</v>
      </c>
      <c r="H890" s="15">
        <f t="shared" si="114"/>
        <v>5.8684335297793098</v>
      </c>
      <c r="I890" s="15">
        <f t="shared" si="114"/>
        <v>1.8684335297793098</v>
      </c>
      <c r="J890" s="15">
        <f t="shared" si="114"/>
        <v>0</v>
      </c>
      <c r="K890" s="15">
        <f t="shared" si="115"/>
        <v>0</v>
      </c>
      <c r="L890" s="15">
        <f t="shared" si="115"/>
        <v>0</v>
      </c>
      <c r="M890" s="15">
        <f t="shared" si="115"/>
        <v>0</v>
      </c>
      <c r="N890" s="14">
        <f t="shared" si="110"/>
        <v>249342.16764889655</v>
      </c>
      <c r="O890" s="11">
        <f t="shared" si="111"/>
        <v>49327.405946326529</v>
      </c>
    </row>
    <row r="891" spans="7:15" x14ac:dyDescent="0.2">
      <c r="G891" s="13">
        <f>VLOOKUP(42,HistData,2)</f>
        <v>49.92196624278256</v>
      </c>
      <c r="H891" s="15">
        <f t="shared" si="114"/>
        <v>5.9219662427825597</v>
      </c>
      <c r="I891" s="15">
        <f t="shared" si="114"/>
        <v>1.9219662427825597</v>
      </c>
      <c r="J891" s="15">
        <f t="shared" si="114"/>
        <v>0</v>
      </c>
      <c r="K891" s="15">
        <f t="shared" si="115"/>
        <v>0</v>
      </c>
      <c r="L891" s="15">
        <f t="shared" si="115"/>
        <v>0</v>
      </c>
      <c r="M891" s="15">
        <f t="shared" si="115"/>
        <v>0</v>
      </c>
      <c r="N891" s="14">
        <f t="shared" si="110"/>
        <v>249609.83121391281</v>
      </c>
      <c r="O891" s="11">
        <f t="shared" si="111"/>
        <v>49595.069511342794</v>
      </c>
    </row>
    <row r="892" spans="7:15" x14ac:dyDescent="0.2">
      <c r="G892" s="13">
        <f>VLOOKUP(29,HistData,2)</f>
        <v>49.473923874463672</v>
      </c>
      <c r="H892" s="15">
        <f t="shared" si="114"/>
        <v>5.4739238744636722</v>
      </c>
      <c r="I892" s="15">
        <f t="shared" si="114"/>
        <v>1.4739238744636722</v>
      </c>
      <c r="J892" s="15">
        <f t="shared" si="114"/>
        <v>0</v>
      </c>
      <c r="K892" s="15">
        <f t="shared" si="115"/>
        <v>0</v>
      </c>
      <c r="L892" s="15">
        <f t="shared" si="115"/>
        <v>0</v>
      </c>
      <c r="M892" s="15">
        <f t="shared" si="115"/>
        <v>0</v>
      </c>
      <c r="N892" s="14">
        <f t="shared" si="110"/>
        <v>247369.61937231835</v>
      </c>
      <c r="O892" s="11">
        <f t="shared" si="111"/>
        <v>47354.857669748337</v>
      </c>
    </row>
    <row r="893" spans="7:15" x14ac:dyDescent="0.2">
      <c r="G893" s="13">
        <f>VLOOKUP(43,HistData,2)</f>
        <v>49.779909099925419</v>
      </c>
      <c r="H893" s="15">
        <f t="shared" si="114"/>
        <v>5.779909099925419</v>
      </c>
      <c r="I893" s="15">
        <f t="shared" si="114"/>
        <v>1.779909099925419</v>
      </c>
      <c r="J893" s="15">
        <f t="shared" si="114"/>
        <v>0</v>
      </c>
      <c r="K893" s="15">
        <f t="shared" si="115"/>
        <v>0</v>
      </c>
      <c r="L893" s="15">
        <f t="shared" si="115"/>
        <v>0</v>
      </c>
      <c r="M893" s="15">
        <f t="shared" si="115"/>
        <v>0</v>
      </c>
      <c r="N893" s="14">
        <f t="shared" si="110"/>
        <v>248899.5454996271</v>
      </c>
      <c r="O893" s="11">
        <f t="shared" si="111"/>
        <v>48884.783797057084</v>
      </c>
    </row>
    <row r="894" spans="7:15" x14ac:dyDescent="0.2">
      <c r="G894" s="13">
        <f>VLOOKUP(27,HistData,2)</f>
        <v>49.920535723504365</v>
      </c>
      <c r="H894" s="15">
        <f t="shared" si="114"/>
        <v>5.920535723504365</v>
      </c>
      <c r="I894" s="15">
        <f t="shared" si="114"/>
        <v>1.920535723504365</v>
      </c>
      <c r="J894" s="15">
        <f t="shared" si="114"/>
        <v>0</v>
      </c>
      <c r="K894" s="15">
        <f t="shared" si="115"/>
        <v>0</v>
      </c>
      <c r="L894" s="15">
        <f t="shared" si="115"/>
        <v>0</v>
      </c>
      <c r="M894" s="15">
        <f t="shared" si="115"/>
        <v>0</v>
      </c>
      <c r="N894" s="14">
        <f t="shared" si="110"/>
        <v>249602.67861752183</v>
      </c>
      <c r="O894" s="11">
        <f t="shared" si="111"/>
        <v>49587.916914951813</v>
      </c>
    </row>
    <row r="895" spans="7:15" x14ac:dyDescent="0.2">
      <c r="G895" s="13">
        <f>VLOOKUP(24,HistData,2)</f>
        <v>49.769138344987745</v>
      </c>
      <c r="H895" s="15">
        <f t="shared" si="114"/>
        <v>5.7691383449877449</v>
      </c>
      <c r="I895" s="15">
        <f t="shared" si="114"/>
        <v>1.7691383449877449</v>
      </c>
      <c r="J895" s="15">
        <f t="shared" si="114"/>
        <v>0</v>
      </c>
      <c r="K895" s="15">
        <f t="shared" si="115"/>
        <v>0</v>
      </c>
      <c r="L895" s="15">
        <f t="shared" si="115"/>
        <v>0</v>
      </c>
      <c r="M895" s="15">
        <f t="shared" si="115"/>
        <v>0</v>
      </c>
      <c r="N895" s="14">
        <f t="shared" si="110"/>
        <v>248845.69172493872</v>
      </c>
      <c r="O895" s="11">
        <f t="shared" si="111"/>
        <v>48830.930022368702</v>
      </c>
    </row>
    <row r="896" spans="7:15" x14ac:dyDescent="0.2">
      <c r="G896" s="13">
        <f>VLOOKUP(47,HistData,2)</f>
        <v>50.292778823199455</v>
      </c>
      <c r="H896" s="15">
        <f t="shared" si="114"/>
        <v>6.2927788231994555</v>
      </c>
      <c r="I896" s="15">
        <f t="shared" si="114"/>
        <v>2.2927788231994555</v>
      </c>
      <c r="J896" s="15">
        <f t="shared" si="114"/>
        <v>0</v>
      </c>
      <c r="K896" s="15">
        <f t="shared" si="115"/>
        <v>0</v>
      </c>
      <c r="L896" s="15">
        <f t="shared" si="115"/>
        <v>0</v>
      </c>
      <c r="M896" s="15">
        <f t="shared" si="115"/>
        <v>0</v>
      </c>
      <c r="N896" s="14">
        <f t="shared" si="110"/>
        <v>251463.89411599727</v>
      </c>
      <c r="O896" s="11">
        <f t="shared" si="111"/>
        <v>51449.132413427258</v>
      </c>
    </row>
    <row r="897" spans="7:15" x14ac:dyDescent="0.2">
      <c r="G897" s="13">
        <f>VLOOKUP(46,HistData,2)</f>
        <v>50.330758107226352</v>
      </c>
      <c r="H897" s="15">
        <f t="shared" si="114"/>
        <v>6.3307581072263517</v>
      </c>
      <c r="I897" s="15">
        <f t="shared" si="114"/>
        <v>2.3307581072263517</v>
      </c>
      <c r="J897" s="15">
        <f t="shared" si="114"/>
        <v>0</v>
      </c>
      <c r="K897" s="15">
        <f t="shared" si="115"/>
        <v>0</v>
      </c>
      <c r="L897" s="15">
        <f t="shared" si="115"/>
        <v>0</v>
      </c>
      <c r="M897" s="15">
        <f t="shared" si="115"/>
        <v>0</v>
      </c>
      <c r="N897" s="14">
        <f t="shared" si="110"/>
        <v>251653.79053613177</v>
      </c>
      <c r="O897" s="11">
        <f t="shared" si="111"/>
        <v>51639.028833561752</v>
      </c>
    </row>
    <row r="898" spans="7:15" x14ac:dyDescent="0.2">
      <c r="G898" s="13">
        <f>VLOOKUP(35,HistData,2)</f>
        <v>49.702272165236437</v>
      </c>
      <c r="H898" s="15">
        <f t="shared" si="114"/>
        <v>5.7022721652364368</v>
      </c>
      <c r="I898" s="15">
        <f t="shared" si="114"/>
        <v>1.7022721652364368</v>
      </c>
      <c r="J898" s="15">
        <f t="shared" si="114"/>
        <v>0</v>
      </c>
      <c r="K898" s="15">
        <f t="shared" si="115"/>
        <v>0</v>
      </c>
      <c r="L898" s="15">
        <f t="shared" si="115"/>
        <v>0</v>
      </c>
      <c r="M898" s="15">
        <f t="shared" si="115"/>
        <v>0</v>
      </c>
      <c r="N898" s="14">
        <f t="shared" si="110"/>
        <v>248511.36082618218</v>
      </c>
      <c r="O898" s="11">
        <f t="shared" si="111"/>
        <v>48496.599123612163</v>
      </c>
    </row>
    <row r="899" spans="7:15" x14ac:dyDescent="0.2">
      <c r="G899" s="13">
        <f>VLOOKUP(22,HistData,2)</f>
        <v>49.763288656237144</v>
      </c>
      <c r="H899" s="15">
        <f t="shared" si="114"/>
        <v>5.7632886562371439</v>
      </c>
      <c r="I899" s="15">
        <f t="shared" si="114"/>
        <v>1.7632886562371439</v>
      </c>
      <c r="J899" s="15">
        <f t="shared" si="114"/>
        <v>0</v>
      </c>
      <c r="K899" s="15">
        <f t="shared" si="115"/>
        <v>0</v>
      </c>
      <c r="L899" s="15">
        <f t="shared" si="115"/>
        <v>0</v>
      </c>
      <c r="M899" s="15">
        <f t="shared" si="115"/>
        <v>0</v>
      </c>
      <c r="N899" s="14">
        <f t="shared" si="110"/>
        <v>248816.44328118573</v>
      </c>
      <c r="O899" s="11">
        <f t="shared" si="111"/>
        <v>48801.681578615709</v>
      </c>
    </row>
    <row r="900" spans="7:15" x14ac:dyDescent="0.2">
      <c r="G900" s="13">
        <f>VLOOKUP(6,HistData,2)</f>
        <v>49.742891687303775</v>
      </c>
      <c r="H900" s="15">
        <f t="shared" ref="H900:J919" si="116">MAX(FinStock-H$15, 0)</f>
        <v>5.742891687303775</v>
      </c>
      <c r="I900" s="15">
        <f t="shared" si="116"/>
        <v>1.742891687303775</v>
      </c>
      <c r="J900" s="15">
        <f t="shared" si="116"/>
        <v>0</v>
      </c>
      <c r="K900" s="15">
        <f t="shared" ref="K900:M919" si="117">MAX(K$15 - FinStock,0)</f>
        <v>0</v>
      </c>
      <c r="L900" s="15">
        <f t="shared" si="117"/>
        <v>0</v>
      </c>
      <c r="M900" s="15">
        <f t="shared" si="117"/>
        <v>0</v>
      </c>
      <c r="N900" s="14">
        <f t="shared" si="110"/>
        <v>248714.45843651888</v>
      </c>
      <c r="O900" s="11">
        <f t="shared" si="111"/>
        <v>48699.696733948862</v>
      </c>
    </row>
    <row r="901" spans="7:15" x14ac:dyDescent="0.2">
      <c r="G901" s="13">
        <f>VLOOKUP(34,HistData,2)</f>
        <v>49.680187359582725</v>
      </c>
      <c r="H901" s="15">
        <f t="shared" si="116"/>
        <v>5.6801873595827246</v>
      </c>
      <c r="I901" s="15">
        <f t="shared" si="116"/>
        <v>1.6801873595827246</v>
      </c>
      <c r="J901" s="15">
        <f t="shared" si="116"/>
        <v>0</v>
      </c>
      <c r="K901" s="15">
        <f t="shared" si="117"/>
        <v>0</v>
      </c>
      <c r="L901" s="15">
        <f t="shared" si="117"/>
        <v>0</v>
      </c>
      <c r="M901" s="15">
        <f t="shared" si="117"/>
        <v>0</v>
      </c>
      <c r="N901" s="14">
        <f t="shared" si="110"/>
        <v>248400.93679791363</v>
      </c>
      <c r="O901" s="11">
        <f t="shared" si="111"/>
        <v>48386.175095343613</v>
      </c>
    </row>
    <row r="902" spans="7:15" x14ac:dyDescent="0.2">
      <c r="G902" s="13">
        <f>VLOOKUP(26,HistData,2)</f>
        <v>49.641763344987744</v>
      </c>
      <c r="H902" s="15">
        <f t="shared" si="116"/>
        <v>5.6417633449877442</v>
      </c>
      <c r="I902" s="15">
        <f t="shared" si="116"/>
        <v>1.6417633449877442</v>
      </c>
      <c r="J902" s="15">
        <f t="shared" si="116"/>
        <v>0</v>
      </c>
      <c r="K902" s="15">
        <f t="shared" si="117"/>
        <v>0</v>
      </c>
      <c r="L902" s="15">
        <f t="shared" si="117"/>
        <v>0</v>
      </c>
      <c r="M902" s="15">
        <f t="shared" si="117"/>
        <v>0</v>
      </c>
      <c r="N902" s="14">
        <f t="shared" si="110"/>
        <v>248208.81672493872</v>
      </c>
      <c r="O902" s="11">
        <f t="shared" si="111"/>
        <v>48194.055022368702</v>
      </c>
    </row>
    <row r="903" spans="7:15" x14ac:dyDescent="0.2">
      <c r="G903" s="13">
        <f>VLOOKUP(22,HistData,2)</f>
        <v>49.763288656237144</v>
      </c>
      <c r="H903" s="15">
        <f t="shared" si="116"/>
        <v>5.7632886562371439</v>
      </c>
      <c r="I903" s="15">
        <f t="shared" si="116"/>
        <v>1.7632886562371439</v>
      </c>
      <c r="J903" s="15">
        <f t="shared" si="116"/>
        <v>0</v>
      </c>
      <c r="K903" s="15">
        <f t="shared" si="117"/>
        <v>0</v>
      </c>
      <c r="L903" s="15">
        <f t="shared" si="117"/>
        <v>0</v>
      </c>
      <c r="M903" s="15">
        <f t="shared" si="117"/>
        <v>0</v>
      </c>
      <c r="N903" s="14">
        <f t="shared" si="110"/>
        <v>248816.44328118573</v>
      </c>
      <c r="O903" s="11">
        <f t="shared" si="111"/>
        <v>48801.681578615709</v>
      </c>
    </row>
    <row r="904" spans="7:15" x14ac:dyDescent="0.2">
      <c r="G904" s="13">
        <f>VLOOKUP(38,HistData,2)</f>
        <v>49.71076257758039</v>
      </c>
      <c r="H904" s="15">
        <f t="shared" si="116"/>
        <v>5.7107625775803896</v>
      </c>
      <c r="I904" s="15">
        <f t="shared" si="116"/>
        <v>1.7107625775803896</v>
      </c>
      <c r="J904" s="15">
        <f t="shared" si="116"/>
        <v>0</v>
      </c>
      <c r="K904" s="15">
        <f t="shared" si="117"/>
        <v>0</v>
      </c>
      <c r="L904" s="15">
        <f t="shared" si="117"/>
        <v>0</v>
      </c>
      <c r="M904" s="15">
        <f t="shared" si="117"/>
        <v>0</v>
      </c>
      <c r="N904" s="14">
        <f t="shared" si="110"/>
        <v>248553.81288790194</v>
      </c>
      <c r="O904" s="11">
        <f t="shared" si="111"/>
        <v>48539.051185331919</v>
      </c>
    </row>
    <row r="905" spans="7:15" x14ac:dyDescent="0.2">
      <c r="G905" s="13">
        <f>VLOOKUP(36,HistData,2)</f>
        <v>49.680664559359165</v>
      </c>
      <c r="H905" s="15">
        <f t="shared" si="116"/>
        <v>5.6806645593591654</v>
      </c>
      <c r="I905" s="15">
        <f t="shared" si="116"/>
        <v>1.6806645593591654</v>
      </c>
      <c r="J905" s="15">
        <f t="shared" si="116"/>
        <v>0</v>
      </c>
      <c r="K905" s="15">
        <f t="shared" si="117"/>
        <v>0</v>
      </c>
      <c r="L905" s="15">
        <f t="shared" si="117"/>
        <v>0</v>
      </c>
      <c r="M905" s="15">
        <f t="shared" si="117"/>
        <v>0</v>
      </c>
      <c r="N905" s="14">
        <f t="shared" si="110"/>
        <v>248403.32279679584</v>
      </c>
      <c r="O905" s="11">
        <f t="shared" si="111"/>
        <v>48388.561094225821</v>
      </c>
    </row>
    <row r="906" spans="7:15" x14ac:dyDescent="0.2">
      <c r="G906" s="13">
        <f>VLOOKUP(32,HistData,2)</f>
        <v>49.414238608884425</v>
      </c>
      <c r="H906" s="15">
        <f t="shared" si="116"/>
        <v>5.4142386088844248</v>
      </c>
      <c r="I906" s="15">
        <f t="shared" si="116"/>
        <v>1.4142386088844248</v>
      </c>
      <c r="J906" s="15">
        <f t="shared" si="116"/>
        <v>0</v>
      </c>
      <c r="K906" s="15">
        <f t="shared" si="117"/>
        <v>0</v>
      </c>
      <c r="L906" s="15">
        <f t="shared" si="117"/>
        <v>0</v>
      </c>
      <c r="M906" s="15">
        <f t="shared" si="117"/>
        <v>0</v>
      </c>
      <c r="N906" s="14">
        <f t="shared" si="110"/>
        <v>247071.19304442214</v>
      </c>
      <c r="O906" s="11">
        <f t="shared" si="111"/>
        <v>47056.43134185212</v>
      </c>
    </row>
    <row r="907" spans="7:15" x14ac:dyDescent="0.2">
      <c r="G907" s="13">
        <f>VLOOKUP(41,HistData,2)</f>
        <v>49.728147140611256</v>
      </c>
      <c r="H907" s="15">
        <f t="shared" si="116"/>
        <v>5.7281471406112558</v>
      </c>
      <c r="I907" s="15">
        <f t="shared" si="116"/>
        <v>1.7281471406112558</v>
      </c>
      <c r="J907" s="15">
        <f t="shared" si="116"/>
        <v>0</v>
      </c>
      <c r="K907" s="15">
        <f t="shared" si="117"/>
        <v>0</v>
      </c>
      <c r="L907" s="15">
        <f t="shared" si="117"/>
        <v>0</v>
      </c>
      <c r="M907" s="15">
        <f t="shared" si="117"/>
        <v>0</v>
      </c>
      <c r="N907" s="14">
        <f t="shared" si="110"/>
        <v>248640.73570305627</v>
      </c>
      <c r="O907" s="11">
        <f t="shared" si="111"/>
        <v>48625.974000486254</v>
      </c>
    </row>
    <row r="908" spans="7:15" x14ac:dyDescent="0.2">
      <c r="G908" s="13">
        <f>VLOOKUP(4,HistData,2)</f>
        <v>49.842601153200661</v>
      </c>
      <c r="H908" s="15">
        <f t="shared" si="116"/>
        <v>5.8426011532006612</v>
      </c>
      <c r="I908" s="15">
        <f t="shared" si="116"/>
        <v>1.8426011532006612</v>
      </c>
      <c r="J908" s="15">
        <f t="shared" si="116"/>
        <v>0</v>
      </c>
      <c r="K908" s="15">
        <f t="shared" si="117"/>
        <v>0</v>
      </c>
      <c r="L908" s="15">
        <f t="shared" si="117"/>
        <v>0</v>
      </c>
      <c r="M908" s="15">
        <f t="shared" si="117"/>
        <v>0</v>
      </c>
      <c r="N908" s="14">
        <f t="shared" si="110"/>
        <v>249213.00576600331</v>
      </c>
      <c r="O908" s="11">
        <f t="shared" si="111"/>
        <v>49198.244063433289</v>
      </c>
    </row>
    <row r="909" spans="7:15" x14ac:dyDescent="0.2">
      <c r="G909" s="13">
        <f>VLOOKUP(19,HistData,2)</f>
        <v>49.766551088206143</v>
      </c>
      <c r="H909" s="15">
        <f t="shared" si="116"/>
        <v>5.7665510882061426</v>
      </c>
      <c r="I909" s="15">
        <f t="shared" si="116"/>
        <v>1.7665510882061426</v>
      </c>
      <c r="J909" s="15">
        <f t="shared" si="116"/>
        <v>0</v>
      </c>
      <c r="K909" s="15">
        <f t="shared" si="117"/>
        <v>0</v>
      </c>
      <c r="L909" s="15">
        <f t="shared" si="117"/>
        <v>0</v>
      </c>
      <c r="M909" s="15">
        <f t="shared" si="117"/>
        <v>0</v>
      </c>
      <c r="N909" s="14">
        <f t="shared" si="110"/>
        <v>248832.75544103072</v>
      </c>
      <c r="O909" s="11">
        <f t="shared" si="111"/>
        <v>48817.993738460704</v>
      </c>
    </row>
    <row r="910" spans="7:15" x14ac:dyDescent="0.2">
      <c r="G910" s="13">
        <f>VLOOKUP(40,HistData,2)</f>
        <v>49.82087197881701</v>
      </c>
      <c r="H910" s="15">
        <f t="shared" si="116"/>
        <v>5.82087197881701</v>
      </c>
      <c r="I910" s="15">
        <f t="shared" si="116"/>
        <v>1.82087197881701</v>
      </c>
      <c r="J910" s="15">
        <f t="shared" si="116"/>
        <v>0</v>
      </c>
      <c r="K910" s="15">
        <f t="shared" si="117"/>
        <v>0</v>
      </c>
      <c r="L910" s="15">
        <f t="shared" si="117"/>
        <v>0</v>
      </c>
      <c r="M910" s="15">
        <f t="shared" si="117"/>
        <v>0</v>
      </c>
      <c r="N910" s="14">
        <f t="shared" si="110"/>
        <v>249104.35989408506</v>
      </c>
      <c r="O910" s="11">
        <f t="shared" si="111"/>
        <v>49089.598191515048</v>
      </c>
    </row>
    <row r="911" spans="7:15" x14ac:dyDescent="0.2">
      <c r="G911" s="13">
        <f>VLOOKUP(44,HistData,2)</f>
        <v>50.04162503359521</v>
      </c>
      <c r="H911" s="15">
        <f t="shared" si="116"/>
        <v>6.04162503359521</v>
      </c>
      <c r="I911" s="15">
        <f t="shared" si="116"/>
        <v>2.04162503359521</v>
      </c>
      <c r="J911" s="15">
        <f t="shared" si="116"/>
        <v>0</v>
      </c>
      <c r="K911" s="15">
        <f t="shared" si="117"/>
        <v>0</v>
      </c>
      <c r="L911" s="15">
        <f t="shared" si="117"/>
        <v>0</v>
      </c>
      <c r="M911" s="15">
        <f t="shared" si="117"/>
        <v>0</v>
      </c>
      <c r="N911" s="14">
        <f t="shared" si="110"/>
        <v>250208.12516797605</v>
      </c>
      <c r="O911" s="11">
        <f t="shared" si="111"/>
        <v>50193.36346540603</v>
      </c>
    </row>
    <row r="912" spans="7:15" x14ac:dyDescent="0.2">
      <c r="G912" s="13">
        <f>VLOOKUP(50,HistData,2)</f>
        <v>50.327005754053239</v>
      </c>
      <c r="H912" s="15">
        <f t="shared" si="116"/>
        <v>6.3270057540532392</v>
      </c>
      <c r="I912" s="15">
        <f t="shared" si="116"/>
        <v>2.3270057540532392</v>
      </c>
      <c r="J912" s="15">
        <f t="shared" si="116"/>
        <v>0</v>
      </c>
      <c r="K912" s="15">
        <f t="shared" si="117"/>
        <v>0</v>
      </c>
      <c r="L912" s="15">
        <f t="shared" si="117"/>
        <v>0</v>
      </c>
      <c r="M912" s="15">
        <f t="shared" si="117"/>
        <v>0</v>
      </c>
      <c r="N912" s="14">
        <f t="shared" si="110"/>
        <v>251635.02877026619</v>
      </c>
      <c r="O912" s="11">
        <f t="shared" si="111"/>
        <v>51620.267067696172</v>
      </c>
    </row>
    <row r="913" spans="7:15" x14ac:dyDescent="0.2">
      <c r="G913" s="13">
        <f>VLOOKUP(38,HistData,2)</f>
        <v>49.71076257758039</v>
      </c>
      <c r="H913" s="15">
        <f t="shared" si="116"/>
        <v>5.7107625775803896</v>
      </c>
      <c r="I913" s="15">
        <f t="shared" si="116"/>
        <v>1.7107625775803896</v>
      </c>
      <c r="J913" s="15">
        <f t="shared" si="116"/>
        <v>0</v>
      </c>
      <c r="K913" s="15">
        <f t="shared" si="117"/>
        <v>0</v>
      </c>
      <c r="L913" s="15">
        <f t="shared" si="117"/>
        <v>0</v>
      </c>
      <c r="M913" s="15">
        <f t="shared" si="117"/>
        <v>0</v>
      </c>
      <c r="N913" s="14">
        <f t="shared" si="110"/>
        <v>248553.81288790194</v>
      </c>
      <c r="O913" s="11">
        <f t="shared" si="111"/>
        <v>48539.051185331919</v>
      </c>
    </row>
    <row r="914" spans="7:15" x14ac:dyDescent="0.2">
      <c r="G914" s="13">
        <f>VLOOKUP(4,HistData,2)</f>
        <v>49.842601153200661</v>
      </c>
      <c r="H914" s="15">
        <f t="shared" si="116"/>
        <v>5.8426011532006612</v>
      </c>
      <c r="I914" s="15">
        <f t="shared" si="116"/>
        <v>1.8426011532006612</v>
      </c>
      <c r="J914" s="15">
        <f t="shared" si="116"/>
        <v>0</v>
      </c>
      <c r="K914" s="15">
        <f t="shared" si="117"/>
        <v>0</v>
      </c>
      <c r="L914" s="15">
        <f t="shared" si="117"/>
        <v>0</v>
      </c>
      <c r="M914" s="15">
        <f t="shared" si="117"/>
        <v>0</v>
      </c>
      <c r="N914" s="14">
        <f t="shared" si="110"/>
        <v>249213.00576600331</v>
      </c>
      <c r="O914" s="11">
        <f t="shared" si="111"/>
        <v>49198.244063433289</v>
      </c>
    </row>
    <row r="915" spans="7:15" x14ac:dyDescent="0.2">
      <c r="G915" s="13">
        <f>VLOOKUP(40,HistData,2)</f>
        <v>49.82087197881701</v>
      </c>
      <c r="H915" s="15">
        <f t="shared" si="116"/>
        <v>5.82087197881701</v>
      </c>
      <c r="I915" s="15">
        <f t="shared" si="116"/>
        <v>1.82087197881701</v>
      </c>
      <c r="J915" s="15">
        <f t="shared" si="116"/>
        <v>0</v>
      </c>
      <c r="K915" s="15">
        <f t="shared" si="117"/>
        <v>0</v>
      </c>
      <c r="L915" s="15">
        <f t="shared" si="117"/>
        <v>0</v>
      </c>
      <c r="M915" s="15">
        <f t="shared" si="117"/>
        <v>0</v>
      </c>
      <c r="N915" s="14">
        <f t="shared" si="110"/>
        <v>249104.35989408506</v>
      </c>
      <c r="O915" s="11">
        <f t="shared" si="111"/>
        <v>49089.598191515048</v>
      </c>
    </row>
    <row r="916" spans="7:15" x14ac:dyDescent="0.2">
      <c r="G916" s="13">
        <f>VLOOKUP(54,HistData,2)</f>
        <v>50.608889369850331</v>
      </c>
      <c r="H916" s="15">
        <f t="shared" si="116"/>
        <v>6.6088893698503313</v>
      </c>
      <c r="I916" s="15">
        <f t="shared" si="116"/>
        <v>2.6088893698503313</v>
      </c>
      <c r="J916" s="15">
        <f t="shared" si="116"/>
        <v>0</v>
      </c>
      <c r="K916" s="15">
        <f t="shared" si="117"/>
        <v>0</v>
      </c>
      <c r="L916" s="15">
        <f t="shared" si="117"/>
        <v>0</v>
      </c>
      <c r="M916" s="15">
        <f t="shared" si="117"/>
        <v>0</v>
      </c>
      <c r="N916" s="14">
        <f t="shared" ref="N916:N979" si="118">SUMPRODUCT(H916:J916,CallDV)+SUMPRODUCT(K916:M916,PutDV)+Shares*FinStock</f>
        <v>253044.44684925166</v>
      </c>
      <c r="O916" s="11">
        <f t="shared" ref="O916:O979" si="119">N916-TotCost</f>
        <v>53029.685146681644</v>
      </c>
    </row>
    <row r="917" spans="7:15" x14ac:dyDescent="0.2">
      <c r="G917" s="13">
        <f>VLOOKUP(58,HistData,2)</f>
        <v>50.90136694570711</v>
      </c>
      <c r="H917" s="15">
        <f t="shared" si="116"/>
        <v>6.9013669457071103</v>
      </c>
      <c r="I917" s="15">
        <f t="shared" si="116"/>
        <v>2.9013669457071103</v>
      </c>
      <c r="J917" s="15">
        <f t="shared" si="116"/>
        <v>0</v>
      </c>
      <c r="K917" s="15">
        <f t="shared" si="117"/>
        <v>0</v>
      </c>
      <c r="L917" s="15">
        <f t="shared" si="117"/>
        <v>0</v>
      </c>
      <c r="M917" s="15">
        <f t="shared" si="117"/>
        <v>0</v>
      </c>
      <c r="N917" s="14">
        <f t="shared" si="118"/>
        <v>254506.83472853556</v>
      </c>
      <c r="O917" s="11">
        <f t="shared" si="119"/>
        <v>54492.073025965539</v>
      </c>
    </row>
    <row r="918" spans="7:15" x14ac:dyDescent="0.2">
      <c r="G918" s="13">
        <f>VLOOKUP(38,HistData,2)</f>
        <v>49.71076257758039</v>
      </c>
      <c r="H918" s="15">
        <f t="shared" si="116"/>
        <v>5.7107625775803896</v>
      </c>
      <c r="I918" s="15">
        <f t="shared" si="116"/>
        <v>1.7107625775803896</v>
      </c>
      <c r="J918" s="15">
        <f t="shared" si="116"/>
        <v>0</v>
      </c>
      <c r="K918" s="15">
        <f t="shared" si="117"/>
        <v>0</v>
      </c>
      <c r="L918" s="15">
        <f t="shared" si="117"/>
        <v>0</v>
      </c>
      <c r="M918" s="15">
        <f t="shared" si="117"/>
        <v>0</v>
      </c>
      <c r="N918" s="14">
        <f t="shared" si="118"/>
        <v>248553.81288790194</v>
      </c>
      <c r="O918" s="11">
        <f t="shared" si="119"/>
        <v>48539.051185331919</v>
      </c>
    </row>
    <row r="919" spans="7:15" x14ac:dyDescent="0.2">
      <c r="G919" s="13">
        <f>VLOOKUP(33,HistData,2)</f>
        <v>49.696501102020065</v>
      </c>
      <c r="H919" s="15">
        <f t="shared" si="116"/>
        <v>5.6965011020200649</v>
      </c>
      <c r="I919" s="15">
        <f t="shared" si="116"/>
        <v>1.6965011020200649</v>
      </c>
      <c r="J919" s="15">
        <f t="shared" si="116"/>
        <v>0</v>
      </c>
      <c r="K919" s="15">
        <f t="shared" si="117"/>
        <v>0</v>
      </c>
      <c r="L919" s="15">
        <f t="shared" si="117"/>
        <v>0</v>
      </c>
      <c r="M919" s="15">
        <f t="shared" si="117"/>
        <v>0</v>
      </c>
      <c r="N919" s="14">
        <f t="shared" si="118"/>
        <v>248482.50551010034</v>
      </c>
      <c r="O919" s="11">
        <f t="shared" si="119"/>
        <v>48467.743807530322</v>
      </c>
    </row>
    <row r="920" spans="7:15" x14ac:dyDescent="0.2">
      <c r="G920" s="13">
        <f>VLOOKUP(45,HistData,2)</f>
        <v>50.178510279496848</v>
      </c>
      <c r="H920" s="15">
        <f t="shared" ref="H920:J939" si="120">MAX(FinStock-H$15, 0)</f>
        <v>6.1785102794968481</v>
      </c>
      <c r="I920" s="15">
        <f t="shared" si="120"/>
        <v>2.1785102794968481</v>
      </c>
      <c r="J920" s="15">
        <f t="shared" si="120"/>
        <v>0</v>
      </c>
      <c r="K920" s="15">
        <f t="shared" ref="K920:M939" si="121">MAX(K$15 - FinStock,0)</f>
        <v>0</v>
      </c>
      <c r="L920" s="15">
        <f t="shared" si="121"/>
        <v>0</v>
      </c>
      <c r="M920" s="15">
        <f t="shared" si="121"/>
        <v>0</v>
      </c>
      <c r="N920" s="14">
        <f t="shared" si="118"/>
        <v>250892.55139748423</v>
      </c>
      <c r="O920" s="11">
        <f t="shared" si="119"/>
        <v>50877.789694914216</v>
      </c>
    </row>
    <row r="921" spans="7:15" x14ac:dyDescent="0.2">
      <c r="G921" s="13">
        <f>VLOOKUP(15,HistData,2)</f>
        <v>49.613431720183399</v>
      </c>
      <c r="H921" s="15">
        <f t="shared" si="120"/>
        <v>5.6134317201833994</v>
      </c>
      <c r="I921" s="15">
        <f t="shared" si="120"/>
        <v>1.6134317201833994</v>
      </c>
      <c r="J921" s="15">
        <f t="shared" si="120"/>
        <v>0</v>
      </c>
      <c r="K921" s="15">
        <f t="shared" si="121"/>
        <v>0</v>
      </c>
      <c r="L921" s="15">
        <f t="shared" si="121"/>
        <v>0</v>
      </c>
      <c r="M921" s="15">
        <f t="shared" si="121"/>
        <v>0</v>
      </c>
      <c r="N921" s="14">
        <f t="shared" si="118"/>
        <v>248067.158600917</v>
      </c>
      <c r="O921" s="11">
        <f t="shared" si="119"/>
        <v>48052.396898346982</v>
      </c>
    </row>
    <row r="922" spans="7:15" x14ac:dyDescent="0.2">
      <c r="G922" s="13">
        <f>VLOOKUP(37,HistData,2)</f>
        <v>49.759326719946507</v>
      </c>
      <c r="H922" s="15">
        <f t="shared" si="120"/>
        <v>5.7593267199465075</v>
      </c>
      <c r="I922" s="15">
        <f t="shared" si="120"/>
        <v>1.7593267199465075</v>
      </c>
      <c r="J922" s="15">
        <f t="shared" si="120"/>
        <v>0</v>
      </c>
      <c r="K922" s="15">
        <f t="shared" si="121"/>
        <v>0</v>
      </c>
      <c r="L922" s="15">
        <f t="shared" si="121"/>
        <v>0</v>
      </c>
      <c r="M922" s="15">
        <f t="shared" si="121"/>
        <v>0</v>
      </c>
      <c r="N922" s="14">
        <f t="shared" si="118"/>
        <v>248796.63359973254</v>
      </c>
      <c r="O922" s="11">
        <f t="shared" si="119"/>
        <v>48781.87189716252</v>
      </c>
    </row>
    <row r="923" spans="7:15" x14ac:dyDescent="0.2">
      <c r="G923" s="13">
        <f>VLOOKUP(30,HistData,2)</f>
        <v>49.662801573915388</v>
      </c>
      <c r="H923" s="15">
        <f t="shared" si="120"/>
        <v>5.6628015739153881</v>
      </c>
      <c r="I923" s="15">
        <f t="shared" si="120"/>
        <v>1.6628015739153881</v>
      </c>
      <c r="J923" s="15">
        <f t="shared" si="120"/>
        <v>0</v>
      </c>
      <c r="K923" s="15">
        <f t="shared" si="121"/>
        <v>0</v>
      </c>
      <c r="L923" s="15">
        <f t="shared" si="121"/>
        <v>0</v>
      </c>
      <c r="M923" s="15">
        <f t="shared" si="121"/>
        <v>0</v>
      </c>
      <c r="N923" s="14">
        <f t="shared" si="118"/>
        <v>248314.00786957695</v>
      </c>
      <c r="O923" s="11">
        <f t="shared" si="119"/>
        <v>48299.246167006932</v>
      </c>
    </row>
    <row r="924" spans="7:15" x14ac:dyDescent="0.2">
      <c r="G924" s="13">
        <f>VLOOKUP(31,HistData,2)</f>
        <v>49.575951670982924</v>
      </c>
      <c r="H924" s="15">
        <f t="shared" si="120"/>
        <v>5.5759516709829242</v>
      </c>
      <c r="I924" s="15">
        <f t="shared" si="120"/>
        <v>1.5759516709829242</v>
      </c>
      <c r="J924" s="15">
        <f t="shared" si="120"/>
        <v>0</v>
      </c>
      <c r="K924" s="15">
        <f t="shared" si="121"/>
        <v>0</v>
      </c>
      <c r="L924" s="15">
        <f t="shared" si="121"/>
        <v>0</v>
      </c>
      <c r="M924" s="15">
        <f t="shared" si="121"/>
        <v>0</v>
      </c>
      <c r="N924" s="14">
        <f t="shared" si="118"/>
        <v>247879.75835491461</v>
      </c>
      <c r="O924" s="11">
        <f t="shared" si="119"/>
        <v>47864.996652344591</v>
      </c>
    </row>
    <row r="925" spans="7:15" x14ac:dyDescent="0.2">
      <c r="G925" s="13">
        <f>VLOOKUP(22,HistData,2)</f>
        <v>49.763288656237144</v>
      </c>
      <c r="H925" s="15">
        <f t="shared" si="120"/>
        <v>5.7632886562371439</v>
      </c>
      <c r="I925" s="15">
        <f t="shared" si="120"/>
        <v>1.7632886562371439</v>
      </c>
      <c r="J925" s="15">
        <f t="shared" si="120"/>
        <v>0</v>
      </c>
      <c r="K925" s="15">
        <f t="shared" si="121"/>
        <v>0</v>
      </c>
      <c r="L925" s="15">
        <f t="shared" si="121"/>
        <v>0</v>
      </c>
      <c r="M925" s="15">
        <f t="shared" si="121"/>
        <v>0</v>
      </c>
      <c r="N925" s="14">
        <f t="shared" si="118"/>
        <v>248816.44328118573</v>
      </c>
      <c r="O925" s="11">
        <f t="shared" si="119"/>
        <v>48801.681578615709</v>
      </c>
    </row>
    <row r="926" spans="7:15" x14ac:dyDescent="0.2">
      <c r="G926" s="13">
        <f>VLOOKUP(20,HistData,2)</f>
        <v>50.174112176265155</v>
      </c>
      <c r="H926" s="15">
        <f t="shared" si="120"/>
        <v>6.1741121762651545</v>
      </c>
      <c r="I926" s="15">
        <f t="shared" si="120"/>
        <v>2.1741121762651545</v>
      </c>
      <c r="J926" s="15">
        <f t="shared" si="120"/>
        <v>0</v>
      </c>
      <c r="K926" s="15">
        <f t="shared" si="121"/>
        <v>0</v>
      </c>
      <c r="L926" s="15">
        <f t="shared" si="121"/>
        <v>0</v>
      </c>
      <c r="M926" s="15">
        <f t="shared" si="121"/>
        <v>0</v>
      </c>
      <c r="N926" s="14">
        <f t="shared" si="118"/>
        <v>250870.56088132577</v>
      </c>
      <c r="O926" s="11">
        <f t="shared" si="119"/>
        <v>50855.799178755755</v>
      </c>
    </row>
    <row r="927" spans="7:15" x14ac:dyDescent="0.2">
      <c r="G927" s="13">
        <f>VLOOKUP(18,HistData,2)</f>
        <v>49.800288395772469</v>
      </c>
      <c r="H927" s="15">
        <f t="shared" si="120"/>
        <v>5.8002883957724691</v>
      </c>
      <c r="I927" s="15">
        <f t="shared" si="120"/>
        <v>1.8002883957724691</v>
      </c>
      <c r="J927" s="15">
        <f t="shared" si="120"/>
        <v>0</v>
      </c>
      <c r="K927" s="15">
        <f t="shared" si="121"/>
        <v>0</v>
      </c>
      <c r="L927" s="15">
        <f t="shared" si="121"/>
        <v>0</v>
      </c>
      <c r="M927" s="15">
        <f t="shared" si="121"/>
        <v>0</v>
      </c>
      <c r="N927" s="14">
        <f t="shared" si="118"/>
        <v>249001.44197886233</v>
      </c>
      <c r="O927" s="11">
        <f t="shared" si="119"/>
        <v>48986.680276292318</v>
      </c>
    </row>
    <row r="928" spans="7:15" x14ac:dyDescent="0.2">
      <c r="G928" s="13">
        <f>VLOOKUP(27,HistData,2)</f>
        <v>49.920535723504365</v>
      </c>
      <c r="H928" s="15">
        <f t="shared" si="120"/>
        <v>5.920535723504365</v>
      </c>
      <c r="I928" s="15">
        <f t="shared" si="120"/>
        <v>1.920535723504365</v>
      </c>
      <c r="J928" s="15">
        <f t="shared" si="120"/>
        <v>0</v>
      </c>
      <c r="K928" s="15">
        <f t="shared" si="121"/>
        <v>0</v>
      </c>
      <c r="L928" s="15">
        <f t="shared" si="121"/>
        <v>0</v>
      </c>
      <c r="M928" s="15">
        <f t="shared" si="121"/>
        <v>0</v>
      </c>
      <c r="N928" s="14">
        <f t="shared" si="118"/>
        <v>249602.67861752183</v>
      </c>
      <c r="O928" s="11">
        <f t="shared" si="119"/>
        <v>49587.916914951813</v>
      </c>
    </row>
    <row r="929" spans="7:15" x14ac:dyDescent="0.2">
      <c r="G929" s="13">
        <f>VLOOKUP(50,HistData,2)</f>
        <v>50.327005754053239</v>
      </c>
      <c r="H929" s="15">
        <f t="shared" si="120"/>
        <v>6.3270057540532392</v>
      </c>
      <c r="I929" s="15">
        <f t="shared" si="120"/>
        <v>2.3270057540532392</v>
      </c>
      <c r="J929" s="15">
        <f t="shared" si="120"/>
        <v>0</v>
      </c>
      <c r="K929" s="15">
        <f t="shared" si="121"/>
        <v>0</v>
      </c>
      <c r="L929" s="15">
        <f t="shared" si="121"/>
        <v>0</v>
      </c>
      <c r="M929" s="15">
        <f t="shared" si="121"/>
        <v>0</v>
      </c>
      <c r="N929" s="14">
        <f t="shared" si="118"/>
        <v>251635.02877026619</v>
      </c>
      <c r="O929" s="11">
        <f t="shared" si="119"/>
        <v>51620.267067696172</v>
      </c>
    </row>
    <row r="930" spans="7:15" x14ac:dyDescent="0.2">
      <c r="G930" s="13">
        <f>VLOOKUP(22,HistData,2)</f>
        <v>49.763288656237144</v>
      </c>
      <c r="H930" s="15">
        <f t="shared" si="120"/>
        <v>5.7632886562371439</v>
      </c>
      <c r="I930" s="15">
        <f t="shared" si="120"/>
        <v>1.7632886562371439</v>
      </c>
      <c r="J930" s="15">
        <f t="shared" si="120"/>
        <v>0</v>
      </c>
      <c r="K930" s="15">
        <f t="shared" si="121"/>
        <v>0</v>
      </c>
      <c r="L930" s="15">
        <f t="shared" si="121"/>
        <v>0</v>
      </c>
      <c r="M930" s="15">
        <f t="shared" si="121"/>
        <v>0</v>
      </c>
      <c r="N930" s="14">
        <f t="shared" si="118"/>
        <v>248816.44328118573</v>
      </c>
      <c r="O930" s="11">
        <f t="shared" si="119"/>
        <v>48801.681578615709</v>
      </c>
    </row>
    <row r="931" spans="7:15" x14ac:dyDescent="0.2">
      <c r="G931" s="13">
        <f>VLOOKUP(6,HistData,2)</f>
        <v>49.742891687303775</v>
      </c>
      <c r="H931" s="15">
        <f t="shared" si="120"/>
        <v>5.742891687303775</v>
      </c>
      <c r="I931" s="15">
        <f t="shared" si="120"/>
        <v>1.742891687303775</v>
      </c>
      <c r="J931" s="15">
        <f t="shared" si="120"/>
        <v>0</v>
      </c>
      <c r="K931" s="15">
        <f t="shared" si="121"/>
        <v>0</v>
      </c>
      <c r="L931" s="15">
        <f t="shared" si="121"/>
        <v>0</v>
      </c>
      <c r="M931" s="15">
        <f t="shared" si="121"/>
        <v>0</v>
      </c>
      <c r="N931" s="14">
        <f t="shared" si="118"/>
        <v>248714.45843651888</v>
      </c>
      <c r="O931" s="11">
        <f t="shared" si="119"/>
        <v>48699.696733948862</v>
      </c>
    </row>
    <row r="932" spans="7:15" x14ac:dyDescent="0.2">
      <c r="G932" s="13">
        <f>VLOOKUP(39,HistData,2)</f>
        <v>49.828497117176376</v>
      </c>
      <c r="H932" s="15">
        <f t="shared" si="120"/>
        <v>5.8284971171763758</v>
      </c>
      <c r="I932" s="15">
        <f t="shared" si="120"/>
        <v>1.8284971171763758</v>
      </c>
      <c r="J932" s="15">
        <f t="shared" si="120"/>
        <v>0</v>
      </c>
      <c r="K932" s="15">
        <f t="shared" si="121"/>
        <v>0</v>
      </c>
      <c r="L932" s="15">
        <f t="shared" si="121"/>
        <v>0</v>
      </c>
      <c r="M932" s="15">
        <f t="shared" si="121"/>
        <v>0</v>
      </c>
      <c r="N932" s="14">
        <f t="shared" si="118"/>
        <v>249142.48558588189</v>
      </c>
      <c r="O932" s="11">
        <f t="shared" si="119"/>
        <v>49127.723883311875</v>
      </c>
    </row>
    <row r="933" spans="7:15" x14ac:dyDescent="0.2">
      <c r="G933" s="13">
        <f>VLOOKUP(39,HistData,2)</f>
        <v>49.828497117176376</v>
      </c>
      <c r="H933" s="15">
        <f t="shared" si="120"/>
        <v>5.8284971171763758</v>
      </c>
      <c r="I933" s="15">
        <f t="shared" si="120"/>
        <v>1.8284971171763758</v>
      </c>
      <c r="J933" s="15">
        <f t="shared" si="120"/>
        <v>0</v>
      </c>
      <c r="K933" s="15">
        <f t="shared" si="121"/>
        <v>0</v>
      </c>
      <c r="L933" s="15">
        <f t="shared" si="121"/>
        <v>0</v>
      </c>
      <c r="M933" s="15">
        <f t="shared" si="121"/>
        <v>0</v>
      </c>
      <c r="N933" s="14">
        <f t="shared" si="118"/>
        <v>249142.48558588189</v>
      </c>
      <c r="O933" s="11">
        <f t="shared" si="119"/>
        <v>49127.723883311875</v>
      </c>
    </row>
    <row r="934" spans="7:15" x14ac:dyDescent="0.2">
      <c r="G934" s="13">
        <f>VLOOKUP(47,HistData,2)</f>
        <v>50.292778823199455</v>
      </c>
      <c r="H934" s="15">
        <f t="shared" si="120"/>
        <v>6.2927788231994555</v>
      </c>
      <c r="I934" s="15">
        <f t="shared" si="120"/>
        <v>2.2927788231994555</v>
      </c>
      <c r="J934" s="15">
        <f t="shared" si="120"/>
        <v>0</v>
      </c>
      <c r="K934" s="15">
        <f t="shared" si="121"/>
        <v>0</v>
      </c>
      <c r="L934" s="15">
        <f t="shared" si="121"/>
        <v>0</v>
      </c>
      <c r="M934" s="15">
        <f t="shared" si="121"/>
        <v>0</v>
      </c>
      <c r="N934" s="14">
        <f t="shared" si="118"/>
        <v>251463.89411599727</v>
      </c>
      <c r="O934" s="11">
        <f t="shared" si="119"/>
        <v>51449.132413427258</v>
      </c>
    </row>
    <row r="935" spans="7:15" x14ac:dyDescent="0.2">
      <c r="G935" s="13">
        <f>VLOOKUP(27,HistData,2)</f>
        <v>49.920535723504365</v>
      </c>
      <c r="H935" s="15">
        <f t="shared" si="120"/>
        <v>5.920535723504365</v>
      </c>
      <c r="I935" s="15">
        <f t="shared" si="120"/>
        <v>1.920535723504365</v>
      </c>
      <c r="J935" s="15">
        <f t="shared" si="120"/>
        <v>0</v>
      </c>
      <c r="K935" s="15">
        <f t="shared" si="121"/>
        <v>0</v>
      </c>
      <c r="L935" s="15">
        <f t="shared" si="121"/>
        <v>0</v>
      </c>
      <c r="M935" s="15">
        <f t="shared" si="121"/>
        <v>0</v>
      </c>
      <c r="N935" s="14">
        <f t="shared" si="118"/>
        <v>249602.67861752183</v>
      </c>
      <c r="O935" s="11">
        <f t="shared" si="119"/>
        <v>49587.916914951813</v>
      </c>
    </row>
    <row r="936" spans="7:15" x14ac:dyDescent="0.2">
      <c r="G936" s="13">
        <f>VLOOKUP(3,HistData,2)</f>
        <v>49.86843352977931</v>
      </c>
      <c r="H936" s="15">
        <f t="shared" si="120"/>
        <v>5.8684335297793098</v>
      </c>
      <c r="I936" s="15">
        <f t="shared" si="120"/>
        <v>1.8684335297793098</v>
      </c>
      <c r="J936" s="15">
        <f t="shared" si="120"/>
        <v>0</v>
      </c>
      <c r="K936" s="15">
        <f t="shared" si="121"/>
        <v>0</v>
      </c>
      <c r="L936" s="15">
        <f t="shared" si="121"/>
        <v>0</v>
      </c>
      <c r="M936" s="15">
        <f t="shared" si="121"/>
        <v>0</v>
      </c>
      <c r="N936" s="14">
        <f t="shared" si="118"/>
        <v>249342.16764889655</v>
      </c>
      <c r="O936" s="11">
        <f t="shared" si="119"/>
        <v>49327.405946326529</v>
      </c>
    </row>
    <row r="937" spans="7:15" x14ac:dyDescent="0.2">
      <c r="G937" s="13">
        <f>VLOOKUP(27,HistData,2)</f>
        <v>49.920535723504365</v>
      </c>
      <c r="H937" s="15">
        <f t="shared" si="120"/>
        <v>5.920535723504365</v>
      </c>
      <c r="I937" s="15">
        <f t="shared" si="120"/>
        <v>1.920535723504365</v>
      </c>
      <c r="J937" s="15">
        <f t="shared" si="120"/>
        <v>0</v>
      </c>
      <c r="K937" s="15">
        <f t="shared" si="121"/>
        <v>0</v>
      </c>
      <c r="L937" s="15">
        <f t="shared" si="121"/>
        <v>0</v>
      </c>
      <c r="M937" s="15">
        <f t="shared" si="121"/>
        <v>0</v>
      </c>
      <c r="N937" s="14">
        <f t="shared" si="118"/>
        <v>249602.67861752183</v>
      </c>
      <c r="O937" s="11">
        <f t="shared" si="119"/>
        <v>49587.916914951813</v>
      </c>
    </row>
    <row r="938" spans="7:15" x14ac:dyDescent="0.2">
      <c r="G938" s="13">
        <f>VLOOKUP(47,HistData,2)</f>
        <v>50.292778823199455</v>
      </c>
      <c r="H938" s="15">
        <f t="shared" si="120"/>
        <v>6.2927788231994555</v>
      </c>
      <c r="I938" s="15">
        <f t="shared" si="120"/>
        <v>2.2927788231994555</v>
      </c>
      <c r="J938" s="15">
        <f t="shared" si="120"/>
        <v>0</v>
      </c>
      <c r="K938" s="15">
        <f t="shared" si="121"/>
        <v>0</v>
      </c>
      <c r="L938" s="15">
        <f t="shared" si="121"/>
        <v>0</v>
      </c>
      <c r="M938" s="15">
        <f t="shared" si="121"/>
        <v>0</v>
      </c>
      <c r="N938" s="14">
        <f t="shared" si="118"/>
        <v>251463.89411599727</v>
      </c>
      <c r="O938" s="11">
        <f t="shared" si="119"/>
        <v>51449.132413427258</v>
      </c>
    </row>
    <row r="939" spans="7:15" x14ac:dyDescent="0.2">
      <c r="G939" s="13">
        <f>VLOOKUP(34,HistData,2)</f>
        <v>49.680187359582725</v>
      </c>
      <c r="H939" s="15">
        <f t="shared" si="120"/>
        <v>5.6801873595827246</v>
      </c>
      <c r="I939" s="15">
        <f t="shared" si="120"/>
        <v>1.6801873595827246</v>
      </c>
      <c r="J939" s="15">
        <f t="shared" si="120"/>
        <v>0</v>
      </c>
      <c r="K939" s="15">
        <f t="shared" si="121"/>
        <v>0</v>
      </c>
      <c r="L939" s="15">
        <f t="shared" si="121"/>
        <v>0</v>
      </c>
      <c r="M939" s="15">
        <f t="shared" si="121"/>
        <v>0</v>
      </c>
      <c r="N939" s="14">
        <f t="shared" si="118"/>
        <v>248400.93679791363</v>
      </c>
      <c r="O939" s="11">
        <f t="shared" si="119"/>
        <v>48386.175095343613</v>
      </c>
    </row>
    <row r="940" spans="7:15" x14ac:dyDescent="0.2">
      <c r="G940" s="13">
        <f>VLOOKUP(30,HistData,2)</f>
        <v>49.662801573915388</v>
      </c>
      <c r="H940" s="15">
        <f t="shared" ref="H940:J959" si="122">MAX(FinStock-H$15, 0)</f>
        <v>5.6628015739153881</v>
      </c>
      <c r="I940" s="15">
        <f t="shared" si="122"/>
        <v>1.6628015739153881</v>
      </c>
      <c r="J940" s="15">
        <f t="shared" si="122"/>
        <v>0</v>
      </c>
      <c r="K940" s="15">
        <f t="shared" ref="K940:M959" si="123">MAX(K$15 - FinStock,0)</f>
        <v>0</v>
      </c>
      <c r="L940" s="15">
        <f t="shared" si="123"/>
        <v>0</v>
      </c>
      <c r="M940" s="15">
        <f t="shared" si="123"/>
        <v>0</v>
      </c>
      <c r="N940" s="14">
        <f t="shared" si="118"/>
        <v>248314.00786957695</v>
      </c>
      <c r="O940" s="11">
        <f t="shared" si="119"/>
        <v>48299.246167006932</v>
      </c>
    </row>
    <row r="941" spans="7:15" x14ac:dyDescent="0.2">
      <c r="G941" s="13">
        <f>VLOOKUP(50,HistData,2)</f>
        <v>50.327005754053239</v>
      </c>
      <c r="H941" s="15">
        <f t="shared" si="122"/>
        <v>6.3270057540532392</v>
      </c>
      <c r="I941" s="15">
        <f t="shared" si="122"/>
        <v>2.3270057540532392</v>
      </c>
      <c r="J941" s="15">
        <f t="shared" si="122"/>
        <v>0</v>
      </c>
      <c r="K941" s="15">
        <f t="shared" si="123"/>
        <v>0</v>
      </c>
      <c r="L941" s="15">
        <f t="shared" si="123"/>
        <v>0</v>
      </c>
      <c r="M941" s="15">
        <f t="shared" si="123"/>
        <v>0</v>
      </c>
      <c r="N941" s="14">
        <f t="shared" si="118"/>
        <v>251635.02877026619</v>
      </c>
      <c r="O941" s="11">
        <f t="shared" si="119"/>
        <v>51620.267067696172</v>
      </c>
    </row>
    <row r="942" spans="7:15" x14ac:dyDescent="0.2">
      <c r="G942" s="13">
        <f>VLOOKUP(31,HistData,2)</f>
        <v>49.575951670982924</v>
      </c>
      <c r="H942" s="15">
        <f t="shared" si="122"/>
        <v>5.5759516709829242</v>
      </c>
      <c r="I942" s="15">
        <f t="shared" si="122"/>
        <v>1.5759516709829242</v>
      </c>
      <c r="J942" s="15">
        <f t="shared" si="122"/>
        <v>0</v>
      </c>
      <c r="K942" s="15">
        <f t="shared" si="123"/>
        <v>0</v>
      </c>
      <c r="L942" s="15">
        <f t="shared" si="123"/>
        <v>0</v>
      </c>
      <c r="M942" s="15">
        <f t="shared" si="123"/>
        <v>0</v>
      </c>
      <c r="N942" s="14">
        <f t="shared" si="118"/>
        <v>247879.75835491461</v>
      </c>
      <c r="O942" s="11">
        <f t="shared" si="119"/>
        <v>47864.996652344591</v>
      </c>
    </row>
    <row r="943" spans="7:15" x14ac:dyDescent="0.2">
      <c r="G943" s="13">
        <f>VLOOKUP(52,HistData,2)</f>
        <v>50.546039390546298</v>
      </c>
      <c r="H943" s="15">
        <f t="shared" si="122"/>
        <v>6.5460393905462979</v>
      </c>
      <c r="I943" s="15">
        <f t="shared" si="122"/>
        <v>2.5460393905462979</v>
      </c>
      <c r="J943" s="15">
        <f t="shared" si="122"/>
        <v>0</v>
      </c>
      <c r="K943" s="15">
        <f t="shared" si="123"/>
        <v>0</v>
      </c>
      <c r="L943" s="15">
        <f t="shared" si="123"/>
        <v>0</v>
      </c>
      <c r="M943" s="15">
        <f t="shared" si="123"/>
        <v>0</v>
      </c>
      <c r="N943" s="14">
        <f t="shared" si="118"/>
        <v>252730.19695273149</v>
      </c>
      <c r="O943" s="11">
        <f t="shared" si="119"/>
        <v>52715.435250161478</v>
      </c>
    </row>
    <row r="944" spans="7:15" x14ac:dyDescent="0.2">
      <c r="G944" s="13">
        <f>VLOOKUP(22,HistData,2)</f>
        <v>49.763288656237144</v>
      </c>
      <c r="H944" s="15">
        <f t="shared" si="122"/>
        <v>5.7632886562371439</v>
      </c>
      <c r="I944" s="15">
        <f t="shared" si="122"/>
        <v>1.7632886562371439</v>
      </c>
      <c r="J944" s="15">
        <f t="shared" si="122"/>
        <v>0</v>
      </c>
      <c r="K944" s="15">
        <f t="shared" si="123"/>
        <v>0</v>
      </c>
      <c r="L944" s="15">
        <f t="shared" si="123"/>
        <v>0</v>
      </c>
      <c r="M944" s="15">
        <f t="shared" si="123"/>
        <v>0</v>
      </c>
      <c r="N944" s="14">
        <f t="shared" si="118"/>
        <v>248816.44328118573</v>
      </c>
      <c r="O944" s="11">
        <f t="shared" si="119"/>
        <v>48801.681578615709</v>
      </c>
    </row>
    <row r="945" spans="7:15" x14ac:dyDescent="0.2">
      <c r="G945" s="13">
        <f>VLOOKUP(10,HistData,2)</f>
        <v>49.756247877678717</v>
      </c>
      <c r="H945" s="15">
        <f t="shared" si="122"/>
        <v>5.7562478776787174</v>
      </c>
      <c r="I945" s="15">
        <f t="shared" si="122"/>
        <v>1.7562478776787174</v>
      </c>
      <c r="J945" s="15">
        <f t="shared" si="122"/>
        <v>0</v>
      </c>
      <c r="K945" s="15">
        <f t="shared" si="123"/>
        <v>0</v>
      </c>
      <c r="L945" s="15">
        <f t="shared" si="123"/>
        <v>0</v>
      </c>
      <c r="M945" s="15">
        <f t="shared" si="123"/>
        <v>0</v>
      </c>
      <c r="N945" s="14">
        <f t="shared" si="118"/>
        <v>248781.23938839359</v>
      </c>
      <c r="O945" s="11">
        <f t="shared" si="119"/>
        <v>48766.477685823571</v>
      </c>
    </row>
    <row r="946" spans="7:15" x14ac:dyDescent="0.2">
      <c r="G946" s="13">
        <f>VLOOKUP(8,HistData,2)</f>
        <v>49.620263883842931</v>
      </c>
      <c r="H946" s="15">
        <f t="shared" si="122"/>
        <v>5.6202638838429309</v>
      </c>
      <c r="I946" s="15">
        <f t="shared" si="122"/>
        <v>1.6202638838429309</v>
      </c>
      <c r="J946" s="15">
        <f t="shared" si="122"/>
        <v>0</v>
      </c>
      <c r="K946" s="15">
        <f t="shared" si="123"/>
        <v>0</v>
      </c>
      <c r="L946" s="15">
        <f t="shared" si="123"/>
        <v>0</v>
      </c>
      <c r="M946" s="15">
        <f t="shared" si="123"/>
        <v>0</v>
      </c>
      <c r="N946" s="14">
        <f t="shared" si="118"/>
        <v>248101.31941921465</v>
      </c>
      <c r="O946" s="11">
        <f t="shared" si="119"/>
        <v>48086.557716644631</v>
      </c>
    </row>
    <row r="947" spans="7:15" x14ac:dyDescent="0.2">
      <c r="G947" s="13">
        <f>VLOOKUP(43,HistData,2)</f>
        <v>49.779909099925419</v>
      </c>
      <c r="H947" s="15">
        <f t="shared" si="122"/>
        <v>5.779909099925419</v>
      </c>
      <c r="I947" s="15">
        <f t="shared" si="122"/>
        <v>1.779909099925419</v>
      </c>
      <c r="J947" s="15">
        <f t="shared" si="122"/>
        <v>0</v>
      </c>
      <c r="K947" s="15">
        <f t="shared" si="123"/>
        <v>0</v>
      </c>
      <c r="L947" s="15">
        <f t="shared" si="123"/>
        <v>0</v>
      </c>
      <c r="M947" s="15">
        <f t="shared" si="123"/>
        <v>0</v>
      </c>
      <c r="N947" s="14">
        <f t="shared" si="118"/>
        <v>248899.5454996271</v>
      </c>
      <c r="O947" s="11">
        <f t="shared" si="119"/>
        <v>48884.783797057084</v>
      </c>
    </row>
    <row r="948" spans="7:15" x14ac:dyDescent="0.2">
      <c r="G948" s="13">
        <f>VLOOKUP(8,HistData,2)</f>
        <v>49.620263883842931</v>
      </c>
      <c r="H948" s="15">
        <f t="shared" si="122"/>
        <v>5.6202638838429309</v>
      </c>
      <c r="I948" s="15">
        <f t="shared" si="122"/>
        <v>1.6202638838429309</v>
      </c>
      <c r="J948" s="15">
        <f t="shared" si="122"/>
        <v>0</v>
      </c>
      <c r="K948" s="15">
        <f t="shared" si="123"/>
        <v>0</v>
      </c>
      <c r="L948" s="15">
        <f t="shared" si="123"/>
        <v>0</v>
      </c>
      <c r="M948" s="15">
        <f t="shared" si="123"/>
        <v>0</v>
      </c>
      <c r="N948" s="14">
        <f t="shared" si="118"/>
        <v>248101.31941921465</v>
      </c>
      <c r="O948" s="11">
        <f t="shared" si="119"/>
        <v>48086.557716644631</v>
      </c>
    </row>
    <row r="949" spans="7:15" x14ac:dyDescent="0.2">
      <c r="G949" s="13">
        <f>VLOOKUP(14,HistData,2)</f>
        <v>49.558213449006757</v>
      </c>
      <c r="H949" s="15">
        <f t="shared" si="122"/>
        <v>5.5582134490067574</v>
      </c>
      <c r="I949" s="15">
        <f t="shared" si="122"/>
        <v>1.5582134490067574</v>
      </c>
      <c r="J949" s="15">
        <f t="shared" si="122"/>
        <v>0</v>
      </c>
      <c r="K949" s="15">
        <f t="shared" si="123"/>
        <v>0</v>
      </c>
      <c r="L949" s="15">
        <f t="shared" si="123"/>
        <v>0</v>
      </c>
      <c r="M949" s="15">
        <f t="shared" si="123"/>
        <v>0</v>
      </c>
      <c r="N949" s="14">
        <f t="shared" si="118"/>
        <v>247791.06724503377</v>
      </c>
      <c r="O949" s="11">
        <f t="shared" si="119"/>
        <v>47776.305542463757</v>
      </c>
    </row>
    <row r="950" spans="7:15" x14ac:dyDescent="0.2">
      <c r="G950" s="13">
        <f>VLOOKUP(6,HistData,2)</f>
        <v>49.742891687303775</v>
      </c>
      <c r="H950" s="15">
        <f t="shared" si="122"/>
        <v>5.742891687303775</v>
      </c>
      <c r="I950" s="15">
        <f t="shared" si="122"/>
        <v>1.742891687303775</v>
      </c>
      <c r="J950" s="15">
        <f t="shared" si="122"/>
        <v>0</v>
      </c>
      <c r="K950" s="15">
        <f t="shared" si="123"/>
        <v>0</v>
      </c>
      <c r="L950" s="15">
        <f t="shared" si="123"/>
        <v>0</v>
      </c>
      <c r="M950" s="15">
        <f t="shared" si="123"/>
        <v>0</v>
      </c>
      <c r="N950" s="14">
        <f t="shared" si="118"/>
        <v>248714.45843651888</v>
      </c>
      <c r="O950" s="11">
        <f t="shared" si="119"/>
        <v>48699.696733948862</v>
      </c>
    </row>
    <row r="951" spans="7:15" x14ac:dyDescent="0.2">
      <c r="G951" s="13">
        <f>VLOOKUP(26,HistData,2)</f>
        <v>49.641763344987744</v>
      </c>
      <c r="H951" s="15">
        <f t="shared" si="122"/>
        <v>5.6417633449877442</v>
      </c>
      <c r="I951" s="15">
        <f t="shared" si="122"/>
        <v>1.6417633449877442</v>
      </c>
      <c r="J951" s="15">
        <f t="shared" si="122"/>
        <v>0</v>
      </c>
      <c r="K951" s="15">
        <f t="shared" si="123"/>
        <v>0</v>
      </c>
      <c r="L951" s="15">
        <f t="shared" si="123"/>
        <v>0</v>
      </c>
      <c r="M951" s="15">
        <f t="shared" si="123"/>
        <v>0</v>
      </c>
      <c r="N951" s="14">
        <f t="shared" si="118"/>
        <v>248208.81672493872</v>
      </c>
      <c r="O951" s="11">
        <f t="shared" si="119"/>
        <v>48194.055022368702</v>
      </c>
    </row>
    <row r="952" spans="7:15" x14ac:dyDescent="0.2">
      <c r="G952" s="13">
        <f>VLOOKUP(22,HistData,2)</f>
        <v>49.763288656237144</v>
      </c>
      <c r="H952" s="15">
        <f t="shared" si="122"/>
        <v>5.7632886562371439</v>
      </c>
      <c r="I952" s="15">
        <f t="shared" si="122"/>
        <v>1.7632886562371439</v>
      </c>
      <c r="J952" s="15">
        <f t="shared" si="122"/>
        <v>0</v>
      </c>
      <c r="K952" s="15">
        <f t="shared" si="123"/>
        <v>0</v>
      </c>
      <c r="L952" s="15">
        <f t="shared" si="123"/>
        <v>0</v>
      </c>
      <c r="M952" s="15">
        <f t="shared" si="123"/>
        <v>0</v>
      </c>
      <c r="N952" s="14">
        <f t="shared" si="118"/>
        <v>248816.44328118573</v>
      </c>
      <c r="O952" s="11">
        <f t="shared" si="119"/>
        <v>48801.681578615709</v>
      </c>
    </row>
    <row r="953" spans="7:15" x14ac:dyDescent="0.2">
      <c r="G953" s="13">
        <f>VLOOKUP(38,HistData,2)</f>
        <v>49.71076257758039</v>
      </c>
      <c r="H953" s="15">
        <f t="shared" si="122"/>
        <v>5.7107625775803896</v>
      </c>
      <c r="I953" s="15">
        <f t="shared" si="122"/>
        <v>1.7107625775803896</v>
      </c>
      <c r="J953" s="15">
        <f t="shared" si="122"/>
        <v>0</v>
      </c>
      <c r="K953" s="15">
        <f t="shared" si="123"/>
        <v>0</v>
      </c>
      <c r="L953" s="15">
        <f t="shared" si="123"/>
        <v>0</v>
      </c>
      <c r="M953" s="15">
        <f t="shared" si="123"/>
        <v>0</v>
      </c>
      <c r="N953" s="14">
        <f t="shared" si="118"/>
        <v>248553.81288790194</v>
      </c>
      <c r="O953" s="11">
        <f t="shared" si="119"/>
        <v>48539.051185331919</v>
      </c>
    </row>
    <row r="954" spans="7:15" x14ac:dyDescent="0.2">
      <c r="G954" s="13">
        <f>VLOOKUP(50,HistData,2)</f>
        <v>50.327005754053239</v>
      </c>
      <c r="H954" s="15">
        <f t="shared" si="122"/>
        <v>6.3270057540532392</v>
      </c>
      <c r="I954" s="15">
        <f t="shared" si="122"/>
        <v>2.3270057540532392</v>
      </c>
      <c r="J954" s="15">
        <f t="shared" si="122"/>
        <v>0</v>
      </c>
      <c r="K954" s="15">
        <f t="shared" si="123"/>
        <v>0</v>
      </c>
      <c r="L954" s="15">
        <f t="shared" si="123"/>
        <v>0</v>
      </c>
      <c r="M954" s="15">
        <f t="shared" si="123"/>
        <v>0</v>
      </c>
      <c r="N954" s="14">
        <f t="shared" si="118"/>
        <v>251635.02877026619</v>
      </c>
      <c r="O954" s="11">
        <f t="shared" si="119"/>
        <v>51620.267067696172</v>
      </c>
    </row>
    <row r="955" spans="7:15" x14ac:dyDescent="0.2">
      <c r="G955" s="13">
        <f>VLOOKUP(34,HistData,2)</f>
        <v>49.680187359582725</v>
      </c>
      <c r="H955" s="15">
        <f t="shared" si="122"/>
        <v>5.6801873595827246</v>
      </c>
      <c r="I955" s="15">
        <f t="shared" si="122"/>
        <v>1.6801873595827246</v>
      </c>
      <c r="J955" s="15">
        <f t="shared" si="122"/>
        <v>0</v>
      </c>
      <c r="K955" s="15">
        <f t="shared" si="123"/>
        <v>0</v>
      </c>
      <c r="L955" s="15">
        <f t="shared" si="123"/>
        <v>0</v>
      </c>
      <c r="M955" s="15">
        <f t="shared" si="123"/>
        <v>0</v>
      </c>
      <c r="N955" s="14">
        <f t="shared" si="118"/>
        <v>248400.93679791363</v>
      </c>
      <c r="O955" s="11">
        <f t="shared" si="119"/>
        <v>48386.175095343613</v>
      </c>
    </row>
    <row r="956" spans="7:15" x14ac:dyDescent="0.2">
      <c r="G956" s="13">
        <f>VLOOKUP(58,HistData,2)</f>
        <v>50.90136694570711</v>
      </c>
      <c r="H956" s="15">
        <f t="shared" si="122"/>
        <v>6.9013669457071103</v>
      </c>
      <c r="I956" s="15">
        <f t="shared" si="122"/>
        <v>2.9013669457071103</v>
      </c>
      <c r="J956" s="15">
        <f t="shared" si="122"/>
        <v>0</v>
      </c>
      <c r="K956" s="15">
        <f t="shared" si="123"/>
        <v>0</v>
      </c>
      <c r="L956" s="15">
        <f t="shared" si="123"/>
        <v>0</v>
      </c>
      <c r="M956" s="15">
        <f t="shared" si="123"/>
        <v>0</v>
      </c>
      <c r="N956" s="14">
        <f t="shared" si="118"/>
        <v>254506.83472853556</v>
      </c>
      <c r="O956" s="11">
        <f t="shared" si="119"/>
        <v>54492.073025965539</v>
      </c>
    </row>
    <row r="957" spans="7:15" x14ac:dyDescent="0.2">
      <c r="G957" s="13">
        <f>VLOOKUP(58,HistData,2)</f>
        <v>50.90136694570711</v>
      </c>
      <c r="H957" s="15">
        <f t="shared" si="122"/>
        <v>6.9013669457071103</v>
      </c>
      <c r="I957" s="15">
        <f t="shared" si="122"/>
        <v>2.9013669457071103</v>
      </c>
      <c r="J957" s="15">
        <f t="shared" si="122"/>
        <v>0</v>
      </c>
      <c r="K957" s="15">
        <f t="shared" si="123"/>
        <v>0</v>
      </c>
      <c r="L957" s="15">
        <f t="shared" si="123"/>
        <v>0</v>
      </c>
      <c r="M957" s="15">
        <f t="shared" si="123"/>
        <v>0</v>
      </c>
      <c r="N957" s="14">
        <f t="shared" si="118"/>
        <v>254506.83472853556</v>
      </c>
      <c r="O957" s="11">
        <f t="shared" si="119"/>
        <v>54492.073025965539</v>
      </c>
    </row>
    <row r="958" spans="7:15" x14ac:dyDescent="0.2">
      <c r="G958" s="13">
        <f>VLOOKUP(33,HistData,2)</f>
        <v>49.696501102020065</v>
      </c>
      <c r="H958" s="15">
        <f t="shared" si="122"/>
        <v>5.6965011020200649</v>
      </c>
      <c r="I958" s="15">
        <f t="shared" si="122"/>
        <v>1.6965011020200649</v>
      </c>
      <c r="J958" s="15">
        <f t="shared" si="122"/>
        <v>0</v>
      </c>
      <c r="K958" s="15">
        <f t="shared" si="123"/>
        <v>0</v>
      </c>
      <c r="L958" s="15">
        <f t="shared" si="123"/>
        <v>0</v>
      </c>
      <c r="M958" s="15">
        <f t="shared" si="123"/>
        <v>0</v>
      </c>
      <c r="N958" s="14">
        <f t="shared" si="118"/>
        <v>248482.50551010034</v>
      </c>
      <c r="O958" s="11">
        <f t="shared" si="119"/>
        <v>48467.743807530322</v>
      </c>
    </row>
    <row r="959" spans="7:15" x14ac:dyDescent="0.2">
      <c r="G959" s="13">
        <f>VLOOKUP(26,HistData,2)</f>
        <v>49.641763344987744</v>
      </c>
      <c r="H959" s="15">
        <f t="shared" si="122"/>
        <v>5.6417633449877442</v>
      </c>
      <c r="I959" s="15">
        <f t="shared" si="122"/>
        <v>1.6417633449877442</v>
      </c>
      <c r="J959" s="15">
        <f t="shared" si="122"/>
        <v>0</v>
      </c>
      <c r="K959" s="15">
        <f t="shared" si="123"/>
        <v>0</v>
      </c>
      <c r="L959" s="15">
        <f t="shared" si="123"/>
        <v>0</v>
      </c>
      <c r="M959" s="15">
        <f t="shared" si="123"/>
        <v>0</v>
      </c>
      <c r="N959" s="14">
        <f t="shared" si="118"/>
        <v>248208.81672493872</v>
      </c>
      <c r="O959" s="11">
        <f t="shared" si="119"/>
        <v>48194.055022368702</v>
      </c>
    </row>
    <row r="960" spans="7:15" x14ac:dyDescent="0.2">
      <c r="G960" s="13">
        <f>VLOOKUP(36,HistData,2)</f>
        <v>49.680664559359165</v>
      </c>
      <c r="H960" s="15">
        <f t="shared" ref="H960:J979" si="124">MAX(FinStock-H$15, 0)</f>
        <v>5.6806645593591654</v>
      </c>
      <c r="I960" s="15">
        <f t="shared" si="124"/>
        <v>1.6806645593591654</v>
      </c>
      <c r="J960" s="15">
        <f t="shared" si="124"/>
        <v>0</v>
      </c>
      <c r="K960" s="15">
        <f t="shared" ref="K960:M979" si="125">MAX(K$15 - FinStock,0)</f>
        <v>0</v>
      </c>
      <c r="L960" s="15">
        <f t="shared" si="125"/>
        <v>0</v>
      </c>
      <c r="M960" s="15">
        <f t="shared" si="125"/>
        <v>0</v>
      </c>
      <c r="N960" s="14">
        <f t="shared" si="118"/>
        <v>248403.32279679584</v>
      </c>
      <c r="O960" s="11">
        <f t="shared" si="119"/>
        <v>48388.561094225821</v>
      </c>
    </row>
    <row r="961" spans="7:15" x14ac:dyDescent="0.2">
      <c r="G961" s="13">
        <f>VLOOKUP(37,HistData,2)</f>
        <v>49.759326719946507</v>
      </c>
      <c r="H961" s="15">
        <f t="shared" si="124"/>
        <v>5.7593267199465075</v>
      </c>
      <c r="I961" s="15">
        <f t="shared" si="124"/>
        <v>1.7593267199465075</v>
      </c>
      <c r="J961" s="15">
        <f t="shared" si="124"/>
        <v>0</v>
      </c>
      <c r="K961" s="15">
        <f t="shared" si="125"/>
        <v>0</v>
      </c>
      <c r="L961" s="15">
        <f t="shared" si="125"/>
        <v>0</v>
      </c>
      <c r="M961" s="15">
        <f t="shared" si="125"/>
        <v>0</v>
      </c>
      <c r="N961" s="14">
        <f t="shared" si="118"/>
        <v>248796.63359973254</v>
      </c>
      <c r="O961" s="11">
        <f t="shared" si="119"/>
        <v>48781.87189716252</v>
      </c>
    </row>
    <row r="962" spans="7:15" x14ac:dyDescent="0.2">
      <c r="G962" s="13">
        <f>VLOOKUP(14,HistData,2)</f>
        <v>49.558213449006757</v>
      </c>
      <c r="H962" s="15">
        <f t="shared" si="124"/>
        <v>5.5582134490067574</v>
      </c>
      <c r="I962" s="15">
        <f t="shared" si="124"/>
        <v>1.5582134490067574</v>
      </c>
      <c r="J962" s="15">
        <f t="shared" si="124"/>
        <v>0</v>
      </c>
      <c r="K962" s="15">
        <f t="shared" si="125"/>
        <v>0</v>
      </c>
      <c r="L962" s="15">
        <f t="shared" si="125"/>
        <v>0</v>
      </c>
      <c r="M962" s="15">
        <f t="shared" si="125"/>
        <v>0</v>
      </c>
      <c r="N962" s="14">
        <f t="shared" si="118"/>
        <v>247791.06724503377</v>
      </c>
      <c r="O962" s="11">
        <f t="shared" si="119"/>
        <v>47776.305542463757</v>
      </c>
    </row>
    <row r="963" spans="7:15" x14ac:dyDescent="0.2">
      <c r="G963" s="13">
        <f>VLOOKUP(51,HistData,2)</f>
        <v>50.605071791789086</v>
      </c>
      <c r="H963" s="15">
        <f t="shared" si="124"/>
        <v>6.6050717917890864</v>
      </c>
      <c r="I963" s="15">
        <f t="shared" si="124"/>
        <v>2.6050717917890864</v>
      </c>
      <c r="J963" s="15">
        <f t="shared" si="124"/>
        <v>0</v>
      </c>
      <c r="K963" s="15">
        <f t="shared" si="125"/>
        <v>0</v>
      </c>
      <c r="L963" s="15">
        <f t="shared" si="125"/>
        <v>0</v>
      </c>
      <c r="M963" s="15">
        <f t="shared" si="125"/>
        <v>0</v>
      </c>
      <c r="N963" s="14">
        <f t="shared" si="118"/>
        <v>253025.35895894544</v>
      </c>
      <c r="O963" s="11">
        <f t="shared" si="119"/>
        <v>53010.597256375419</v>
      </c>
    </row>
    <row r="964" spans="7:15" x14ac:dyDescent="0.2">
      <c r="G964" s="13">
        <f>VLOOKUP(23,HistData,2)</f>
        <v>49.905222000624477</v>
      </c>
      <c r="H964" s="15">
        <f t="shared" si="124"/>
        <v>5.9052220006244767</v>
      </c>
      <c r="I964" s="15">
        <f t="shared" si="124"/>
        <v>1.9052220006244767</v>
      </c>
      <c r="J964" s="15">
        <f t="shared" si="124"/>
        <v>0</v>
      </c>
      <c r="K964" s="15">
        <f t="shared" si="125"/>
        <v>0</v>
      </c>
      <c r="L964" s="15">
        <f t="shared" si="125"/>
        <v>0</v>
      </c>
      <c r="M964" s="15">
        <f t="shared" si="125"/>
        <v>0</v>
      </c>
      <c r="N964" s="14">
        <f t="shared" si="118"/>
        <v>249526.11000312239</v>
      </c>
      <c r="O964" s="11">
        <f t="shared" si="119"/>
        <v>49511.348300552374</v>
      </c>
    </row>
    <row r="965" spans="7:15" x14ac:dyDescent="0.2">
      <c r="G965" s="13">
        <f>VLOOKUP(33,HistData,2)</f>
        <v>49.696501102020065</v>
      </c>
      <c r="H965" s="15">
        <f t="shared" si="124"/>
        <v>5.6965011020200649</v>
      </c>
      <c r="I965" s="15">
        <f t="shared" si="124"/>
        <v>1.6965011020200649</v>
      </c>
      <c r="J965" s="15">
        <f t="shared" si="124"/>
        <v>0</v>
      </c>
      <c r="K965" s="15">
        <f t="shared" si="125"/>
        <v>0</v>
      </c>
      <c r="L965" s="15">
        <f t="shared" si="125"/>
        <v>0</v>
      </c>
      <c r="M965" s="15">
        <f t="shared" si="125"/>
        <v>0</v>
      </c>
      <c r="N965" s="14">
        <f t="shared" si="118"/>
        <v>248482.50551010034</v>
      </c>
      <c r="O965" s="11">
        <f t="shared" si="119"/>
        <v>48467.743807530322</v>
      </c>
    </row>
    <row r="966" spans="7:15" x14ac:dyDescent="0.2">
      <c r="G966" s="13">
        <f>VLOOKUP(1,HistData,2)</f>
        <v>49.916840350145897</v>
      </c>
      <c r="H966" s="15">
        <f t="shared" si="124"/>
        <v>5.9168403501458968</v>
      </c>
      <c r="I966" s="15">
        <f t="shared" si="124"/>
        <v>1.9168403501458968</v>
      </c>
      <c r="J966" s="15">
        <f t="shared" si="124"/>
        <v>0</v>
      </c>
      <c r="K966" s="15">
        <f t="shared" si="125"/>
        <v>0</v>
      </c>
      <c r="L966" s="15">
        <f t="shared" si="125"/>
        <v>0</v>
      </c>
      <c r="M966" s="15">
        <f t="shared" si="125"/>
        <v>0</v>
      </c>
      <c r="N966" s="14">
        <f t="shared" si="118"/>
        <v>249584.20175072949</v>
      </c>
      <c r="O966" s="11">
        <f t="shared" si="119"/>
        <v>49569.440048159478</v>
      </c>
    </row>
    <row r="967" spans="7:15" x14ac:dyDescent="0.2">
      <c r="G967" s="13">
        <f>VLOOKUP(9,HistData,2)</f>
        <v>49.652034636062211</v>
      </c>
      <c r="H967" s="15">
        <f t="shared" si="124"/>
        <v>5.6520346360622113</v>
      </c>
      <c r="I967" s="15">
        <f t="shared" si="124"/>
        <v>1.6520346360622113</v>
      </c>
      <c r="J967" s="15">
        <f t="shared" si="124"/>
        <v>0</v>
      </c>
      <c r="K967" s="15">
        <f t="shared" si="125"/>
        <v>0</v>
      </c>
      <c r="L967" s="15">
        <f t="shared" si="125"/>
        <v>0</v>
      </c>
      <c r="M967" s="15">
        <f t="shared" si="125"/>
        <v>0</v>
      </c>
      <c r="N967" s="14">
        <f t="shared" si="118"/>
        <v>248260.17318031105</v>
      </c>
      <c r="O967" s="11">
        <f t="shared" si="119"/>
        <v>48245.411477741029</v>
      </c>
    </row>
    <row r="968" spans="7:15" x14ac:dyDescent="0.2">
      <c r="G968" s="13">
        <f>VLOOKUP(49,HistData,2)</f>
        <v>50.312611954459221</v>
      </c>
      <c r="H968" s="15">
        <f t="shared" si="124"/>
        <v>6.3126119544592214</v>
      </c>
      <c r="I968" s="15">
        <f t="shared" si="124"/>
        <v>2.3126119544592214</v>
      </c>
      <c r="J968" s="15">
        <f t="shared" si="124"/>
        <v>0</v>
      </c>
      <c r="K968" s="15">
        <f t="shared" si="125"/>
        <v>0</v>
      </c>
      <c r="L968" s="15">
        <f t="shared" si="125"/>
        <v>0</v>
      </c>
      <c r="M968" s="15">
        <f t="shared" si="125"/>
        <v>0</v>
      </c>
      <c r="N968" s="14">
        <f t="shared" si="118"/>
        <v>251563.05977229611</v>
      </c>
      <c r="O968" s="11">
        <f t="shared" si="119"/>
        <v>51548.298069726094</v>
      </c>
    </row>
    <row r="969" spans="7:15" x14ac:dyDescent="0.2">
      <c r="G969" s="13">
        <f>VLOOKUP(27,HistData,2)</f>
        <v>49.920535723504365</v>
      </c>
      <c r="H969" s="15">
        <f t="shared" si="124"/>
        <v>5.920535723504365</v>
      </c>
      <c r="I969" s="15">
        <f t="shared" si="124"/>
        <v>1.920535723504365</v>
      </c>
      <c r="J969" s="15">
        <f t="shared" si="124"/>
        <v>0</v>
      </c>
      <c r="K969" s="15">
        <f t="shared" si="125"/>
        <v>0</v>
      </c>
      <c r="L969" s="15">
        <f t="shared" si="125"/>
        <v>0</v>
      </c>
      <c r="M969" s="15">
        <f t="shared" si="125"/>
        <v>0</v>
      </c>
      <c r="N969" s="14">
        <f t="shared" si="118"/>
        <v>249602.67861752183</v>
      </c>
      <c r="O969" s="11">
        <f t="shared" si="119"/>
        <v>49587.916914951813</v>
      </c>
    </row>
    <row r="970" spans="7:15" x14ac:dyDescent="0.2">
      <c r="G970" s="13">
        <f>VLOOKUP(47,HistData,2)</f>
        <v>50.292778823199455</v>
      </c>
      <c r="H970" s="15">
        <f t="shared" si="124"/>
        <v>6.2927788231994555</v>
      </c>
      <c r="I970" s="15">
        <f t="shared" si="124"/>
        <v>2.2927788231994555</v>
      </c>
      <c r="J970" s="15">
        <f t="shared" si="124"/>
        <v>0</v>
      </c>
      <c r="K970" s="15">
        <f t="shared" si="125"/>
        <v>0</v>
      </c>
      <c r="L970" s="15">
        <f t="shared" si="125"/>
        <v>0</v>
      </c>
      <c r="M970" s="15">
        <f t="shared" si="125"/>
        <v>0</v>
      </c>
      <c r="N970" s="14">
        <f t="shared" si="118"/>
        <v>251463.89411599727</v>
      </c>
      <c r="O970" s="11">
        <f t="shared" si="119"/>
        <v>51449.132413427258</v>
      </c>
    </row>
    <row r="971" spans="7:15" x14ac:dyDescent="0.2">
      <c r="G971" s="13">
        <f>VLOOKUP(28,HistData,2)</f>
        <v>49.817453286228378</v>
      </c>
      <c r="H971" s="15">
        <f t="shared" si="124"/>
        <v>5.8174532862283783</v>
      </c>
      <c r="I971" s="15">
        <f t="shared" si="124"/>
        <v>1.8174532862283783</v>
      </c>
      <c r="J971" s="15">
        <f t="shared" si="124"/>
        <v>0</v>
      </c>
      <c r="K971" s="15">
        <f t="shared" si="125"/>
        <v>0</v>
      </c>
      <c r="L971" s="15">
        <f t="shared" si="125"/>
        <v>0</v>
      </c>
      <c r="M971" s="15">
        <f t="shared" si="125"/>
        <v>0</v>
      </c>
      <c r="N971" s="14">
        <f t="shared" si="118"/>
        <v>249087.26643114188</v>
      </c>
      <c r="O971" s="11">
        <f t="shared" si="119"/>
        <v>49072.504728571861</v>
      </c>
    </row>
    <row r="972" spans="7:15" x14ac:dyDescent="0.2">
      <c r="G972" s="13">
        <f>VLOOKUP(5,HistData,2)</f>
        <v>49.709124117883135</v>
      </c>
      <c r="H972" s="15">
        <f t="shared" si="124"/>
        <v>5.7091241178831353</v>
      </c>
      <c r="I972" s="15">
        <f t="shared" si="124"/>
        <v>1.7091241178831353</v>
      </c>
      <c r="J972" s="15">
        <f t="shared" si="124"/>
        <v>0</v>
      </c>
      <c r="K972" s="15">
        <f t="shared" si="125"/>
        <v>0</v>
      </c>
      <c r="L972" s="15">
        <f t="shared" si="125"/>
        <v>0</v>
      </c>
      <c r="M972" s="15">
        <f t="shared" si="125"/>
        <v>0</v>
      </c>
      <c r="N972" s="14">
        <f t="shared" si="118"/>
        <v>248545.62058941569</v>
      </c>
      <c r="O972" s="11">
        <f t="shared" si="119"/>
        <v>48530.858886845672</v>
      </c>
    </row>
    <row r="973" spans="7:15" x14ac:dyDescent="0.2">
      <c r="G973" s="13">
        <f>VLOOKUP(14,HistData,2)</f>
        <v>49.558213449006757</v>
      </c>
      <c r="H973" s="15">
        <f t="shared" si="124"/>
        <v>5.5582134490067574</v>
      </c>
      <c r="I973" s="15">
        <f t="shared" si="124"/>
        <v>1.5582134490067574</v>
      </c>
      <c r="J973" s="15">
        <f t="shared" si="124"/>
        <v>0</v>
      </c>
      <c r="K973" s="15">
        <f t="shared" si="125"/>
        <v>0</v>
      </c>
      <c r="L973" s="15">
        <f t="shared" si="125"/>
        <v>0</v>
      </c>
      <c r="M973" s="15">
        <f t="shared" si="125"/>
        <v>0</v>
      </c>
      <c r="N973" s="14">
        <f t="shared" si="118"/>
        <v>247791.06724503377</v>
      </c>
      <c r="O973" s="11">
        <f t="shared" si="119"/>
        <v>47776.305542463757</v>
      </c>
    </row>
    <row r="974" spans="7:15" x14ac:dyDescent="0.2">
      <c r="G974" s="13">
        <f>VLOOKUP(2,HistData,2)</f>
        <v>49.793988430584655</v>
      </c>
      <c r="H974" s="15">
        <f t="shared" si="124"/>
        <v>5.7939884305846547</v>
      </c>
      <c r="I974" s="15">
        <f t="shared" si="124"/>
        <v>1.7939884305846547</v>
      </c>
      <c r="J974" s="15">
        <f t="shared" si="124"/>
        <v>0</v>
      </c>
      <c r="K974" s="15">
        <f t="shared" si="125"/>
        <v>0</v>
      </c>
      <c r="L974" s="15">
        <f t="shared" si="125"/>
        <v>0</v>
      </c>
      <c r="M974" s="15">
        <f t="shared" si="125"/>
        <v>0</v>
      </c>
      <c r="N974" s="14">
        <f t="shared" si="118"/>
        <v>248969.94215292326</v>
      </c>
      <c r="O974" s="11">
        <f t="shared" si="119"/>
        <v>48955.180450353248</v>
      </c>
    </row>
    <row r="975" spans="7:15" x14ac:dyDescent="0.2">
      <c r="G975" s="13">
        <f>VLOOKUP(16,HistData,2)</f>
        <v>49.634538731253507</v>
      </c>
      <c r="H975" s="15">
        <f t="shared" si="124"/>
        <v>5.6345387312535067</v>
      </c>
      <c r="I975" s="15">
        <f t="shared" si="124"/>
        <v>1.6345387312535067</v>
      </c>
      <c r="J975" s="15">
        <f t="shared" si="124"/>
        <v>0</v>
      </c>
      <c r="K975" s="15">
        <f t="shared" si="125"/>
        <v>0</v>
      </c>
      <c r="L975" s="15">
        <f t="shared" si="125"/>
        <v>0</v>
      </c>
      <c r="M975" s="15">
        <f t="shared" si="125"/>
        <v>0</v>
      </c>
      <c r="N975" s="14">
        <f t="shared" si="118"/>
        <v>248172.69365626754</v>
      </c>
      <c r="O975" s="11">
        <f t="shared" si="119"/>
        <v>48157.931953697524</v>
      </c>
    </row>
    <row r="976" spans="7:15" x14ac:dyDescent="0.2">
      <c r="G976" s="13">
        <f>VLOOKUP(22,HistData,2)</f>
        <v>49.763288656237144</v>
      </c>
      <c r="H976" s="15">
        <f t="shared" si="124"/>
        <v>5.7632886562371439</v>
      </c>
      <c r="I976" s="15">
        <f t="shared" si="124"/>
        <v>1.7632886562371439</v>
      </c>
      <c r="J976" s="15">
        <f t="shared" si="124"/>
        <v>0</v>
      </c>
      <c r="K976" s="15">
        <f t="shared" si="125"/>
        <v>0</v>
      </c>
      <c r="L976" s="15">
        <f t="shared" si="125"/>
        <v>0</v>
      </c>
      <c r="M976" s="15">
        <f t="shared" si="125"/>
        <v>0</v>
      </c>
      <c r="N976" s="14">
        <f t="shared" si="118"/>
        <v>248816.44328118573</v>
      </c>
      <c r="O976" s="11">
        <f t="shared" si="119"/>
        <v>48801.681578615709</v>
      </c>
    </row>
    <row r="977" spans="7:15" x14ac:dyDescent="0.2">
      <c r="G977" s="13">
        <f>VLOOKUP(32,HistData,2)</f>
        <v>49.414238608884425</v>
      </c>
      <c r="H977" s="15">
        <f t="shared" si="124"/>
        <v>5.4142386088844248</v>
      </c>
      <c r="I977" s="15">
        <f t="shared" si="124"/>
        <v>1.4142386088844248</v>
      </c>
      <c r="J977" s="15">
        <f t="shared" si="124"/>
        <v>0</v>
      </c>
      <c r="K977" s="15">
        <f t="shared" si="125"/>
        <v>0</v>
      </c>
      <c r="L977" s="15">
        <f t="shared" si="125"/>
        <v>0</v>
      </c>
      <c r="M977" s="15">
        <f t="shared" si="125"/>
        <v>0</v>
      </c>
      <c r="N977" s="14">
        <f t="shared" si="118"/>
        <v>247071.19304442214</v>
      </c>
      <c r="O977" s="11">
        <f t="shared" si="119"/>
        <v>47056.43134185212</v>
      </c>
    </row>
    <row r="978" spans="7:15" x14ac:dyDescent="0.2">
      <c r="G978" s="13">
        <f>VLOOKUP(49,HistData,2)</f>
        <v>50.312611954459221</v>
      </c>
      <c r="H978" s="15">
        <f t="shared" si="124"/>
        <v>6.3126119544592214</v>
      </c>
      <c r="I978" s="15">
        <f t="shared" si="124"/>
        <v>2.3126119544592214</v>
      </c>
      <c r="J978" s="15">
        <f t="shared" si="124"/>
        <v>0</v>
      </c>
      <c r="K978" s="15">
        <f t="shared" si="125"/>
        <v>0</v>
      </c>
      <c r="L978" s="15">
        <f t="shared" si="125"/>
        <v>0</v>
      </c>
      <c r="M978" s="15">
        <f t="shared" si="125"/>
        <v>0</v>
      </c>
      <c r="N978" s="14">
        <f t="shared" si="118"/>
        <v>251563.05977229611</v>
      </c>
      <c r="O978" s="11">
        <f t="shared" si="119"/>
        <v>51548.298069726094</v>
      </c>
    </row>
    <row r="979" spans="7:15" x14ac:dyDescent="0.2">
      <c r="G979" s="13">
        <f>VLOOKUP(4,HistData,2)</f>
        <v>49.842601153200661</v>
      </c>
      <c r="H979" s="15">
        <f t="shared" si="124"/>
        <v>5.8426011532006612</v>
      </c>
      <c r="I979" s="15">
        <f t="shared" si="124"/>
        <v>1.8426011532006612</v>
      </c>
      <c r="J979" s="15">
        <f t="shared" si="124"/>
        <v>0</v>
      </c>
      <c r="K979" s="15">
        <f t="shared" si="125"/>
        <v>0</v>
      </c>
      <c r="L979" s="15">
        <f t="shared" si="125"/>
        <v>0</v>
      </c>
      <c r="M979" s="15">
        <f t="shared" si="125"/>
        <v>0</v>
      </c>
      <c r="N979" s="14">
        <f t="shared" si="118"/>
        <v>249213.00576600331</v>
      </c>
      <c r="O979" s="11">
        <f t="shared" si="119"/>
        <v>49198.244063433289</v>
      </c>
    </row>
    <row r="980" spans="7:15" x14ac:dyDescent="0.2">
      <c r="G980" s="13">
        <f>VLOOKUP(42,HistData,2)</f>
        <v>49.92196624278256</v>
      </c>
      <c r="H980" s="15">
        <f t="shared" ref="H980:J999" si="126">MAX(FinStock-H$15, 0)</f>
        <v>5.9219662427825597</v>
      </c>
      <c r="I980" s="15">
        <f t="shared" si="126"/>
        <v>1.9219662427825597</v>
      </c>
      <c r="J980" s="15">
        <f t="shared" si="126"/>
        <v>0</v>
      </c>
      <c r="K980" s="15">
        <f t="shared" ref="K980:M999" si="127">MAX(K$15 - FinStock,0)</f>
        <v>0</v>
      </c>
      <c r="L980" s="15">
        <f t="shared" si="127"/>
        <v>0</v>
      </c>
      <c r="M980" s="15">
        <f t="shared" si="127"/>
        <v>0</v>
      </c>
      <c r="N980" s="14">
        <f t="shared" ref="N980:N1019" si="128">SUMPRODUCT(H980:J980,CallDV)+SUMPRODUCT(K980:M980,PutDV)+Shares*FinStock</f>
        <v>249609.83121391281</v>
      </c>
      <c r="O980" s="11">
        <f t="shared" ref="O980:O1019" si="129">N980-TotCost</f>
        <v>49595.069511342794</v>
      </c>
    </row>
    <row r="981" spans="7:15" x14ac:dyDescent="0.2">
      <c r="G981" s="13">
        <f>VLOOKUP(41,HistData,2)</f>
        <v>49.728147140611256</v>
      </c>
      <c r="H981" s="15">
        <f t="shared" si="126"/>
        <v>5.7281471406112558</v>
      </c>
      <c r="I981" s="15">
        <f t="shared" si="126"/>
        <v>1.7281471406112558</v>
      </c>
      <c r="J981" s="15">
        <f t="shared" si="126"/>
        <v>0</v>
      </c>
      <c r="K981" s="15">
        <f t="shared" si="127"/>
        <v>0</v>
      </c>
      <c r="L981" s="15">
        <f t="shared" si="127"/>
        <v>0</v>
      </c>
      <c r="M981" s="15">
        <f t="shared" si="127"/>
        <v>0</v>
      </c>
      <c r="N981" s="14">
        <f t="shared" si="128"/>
        <v>248640.73570305627</v>
      </c>
      <c r="O981" s="11">
        <f t="shared" si="129"/>
        <v>48625.974000486254</v>
      </c>
    </row>
    <row r="982" spans="7:15" x14ac:dyDescent="0.2">
      <c r="G982" s="13">
        <f>VLOOKUP(15,HistData,2)</f>
        <v>49.613431720183399</v>
      </c>
      <c r="H982" s="15">
        <f t="shared" si="126"/>
        <v>5.6134317201833994</v>
      </c>
      <c r="I982" s="15">
        <f t="shared" si="126"/>
        <v>1.6134317201833994</v>
      </c>
      <c r="J982" s="15">
        <f t="shared" si="126"/>
        <v>0</v>
      </c>
      <c r="K982" s="15">
        <f t="shared" si="127"/>
        <v>0</v>
      </c>
      <c r="L982" s="15">
        <f t="shared" si="127"/>
        <v>0</v>
      </c>
      <c r="M982" s="15">
        <f t="shared" si="127"/>
        <v>0</v>
      </c>
      <c r="N982" s="14">
        <f t="shared" si="128"/>
        <v>248067.158600917</v>
      </c>
      <c r="O982" s="11">
        <f t="shared" si="129"/>
        <v>48052.396898346982</v>
      </c>
    </row>
    <row r="983" spans="7:15" x14ac:dyDescent="0.2">
      <c r="G983" s="13">
        <f>VLOOKUP(28,HistData,2)</f>
        <v>49.817453286228378</v>
      </c>
      <c r="H983" s="15">
        <f t="shared" si="126"/>
        <v>5.8174532862283783</v>
      </c>
      <c r="I983" s="15">
        <f t="shared" si="126"/>
        <v>1.8174532862283783</v>
      </c>
      <c r="J983" s="15">
        <f t="shared" si="126"/>
        <v>0</v>
      </c>
      <c r="K983" s="15">
        <f t="shared" si="127"/>
        <v>0</v>
      </c>
      <c r="L983" s="15">
        <f t="shared" si="127"/>
        <v>0</v>
      </c>
      <c r="M983" s="15">
        <f t="shared" si="127"/>
        <v>0</v>
      </c>
      <c r="N983" s="14">
        <f t="shared" si="128"/>
        <v>249087.26643114188</v>
      </c>
      <c r="O983" s="11">
        <f t="shared" si="129"/>
        <v>49072.504728571861</v>
      </c>
    </row>
    <row r="984" spans="7:15" x14ac:dyDescent="0.2">
      <c r="G984" s="13">
        <f>VLOOKUP(46,HistData,2)</f>
        <v>50.330758107226352</v>
      </c>
      <c r="H984" s="15">
        <f t="shared" si="126"/>
        <v>6.3307581072263517</v>
      </c>
      <c r="I984" s="15">
        <f t="shared" si="126"/>
        <v>2.3307581072263517</v>
      </c>
      <c r="J984" s="15">
        <f t="shared" si="126"/>
        <v>0</v>
      </c>
      <c r="K984" s="15">
        <f t="shared" si="127"/>
        <v>0</v>
      </c>
      <c r="L984" s="15">
        <f t="shared" si="127"/>
        <v>0</v>
      </c>
      <c r="M984" s="15">
        <f t="shared" si="127"/>
        <v>0</v>
      </c>
      <c r="N984" s="14">
        <f t="shared" si="128"/>
        <v>251653.79053613177</v>
      </c>
      <c r="O984" s="11">
        <f t="shared" si="129"/>
        <v>51639.028833561752</v>
      </c>
    </row>
    <row r="985" spans="7:15" x14ac:dyDescent="0.2">
      <c r="G985" s="13">
        <f>VLOOKUP(50,HistData,2)</f>
        <v>50.327005754053239</v>
      </c>
      <c r="H985" s="15">
        <f t="shared" si="126"/>
        <v>6.3270057540532392</v>
      </c>
      <c r="I985" s="15">
        <f t="shared" si="126"/>
        <v>2.3270057540532392</v>
      </c>
      <c r="J985" s="15">
        <f t="shared" si="126"/>
        <v>0</v>
      </c>
      <c r="K985" s="15">
        <f t="shared" si="127"/>
        <v>0</v>
      </c>
      <c r="L985" s="15">
        <f t="shared" si="127"/>
        <v>0</v>
      </c>
      <c r="M985" s="15">
        <f t="shared" si="127"/>
        <v>0</v>
      </c>
      <c r="N985" s="14">
        <f t="shared" si="128"/>
        <v>251635.02877026619</v>
      </c>
      <c r="O985" s="11">
        <f t="shared" si="129"/>
        <v>51620.267067696172</v>
      </c>
    </row>
    <row r="986" spans="7:15" x14ac:dyDescent="0.2">
      <c r="G986" s="13">
        <f>VLOOKUP(53,HistData,2)</f>
        <v>50.552966764847973</v>
      </c>
      <c r="H986" s="15">
        <f t="shared" si="126"/>
        <v>6.552966764847973</v>
      </c>
      <c r="I986" s="15">
        <f t="shared" si="126"/>
        <v>2.552966764847973</v>
      </c>
      <c r="J986" s="15">
        <f t="shared" si="126"/>
        <v>0</v>
      </c>
      <c r="K986" s="15">
        <f t="shared" si="127"/>
        <v>0</v>
      </c>
      <c r="L986" s="15">
        <f t="shared" si="127"/>
        <v>0</v>
      </c>
      <c r="M986" s="15">
        <f t="shared" si="127"/>
        <v>0</v>
      </c>
      <c r="N986" s="14">
        <f t="shared" si="128"/>
        <v>252764.83382423987</v>
      </c>
      <c r="O986" s="11">
        <f t="shared" si="129"/>
        <v>52750.072121669858</v>
      </c>
    </row>
    <row r="987" spans="7:15" x14ac:dyDescent="0.2">
      <c r="G987" s="13">
        <f>VLOOKUP(27,HistData,2)</f>
        <v>49.920535723504365</v>
      </c>
      <c r="H987" s="15">
        <f t="shared" si="126"/>
        <v>5.920535723504365</v>
      </c>
      <c r="I987" s="15">
        <f t="shared" si="126"/>
        <v>1.920535723504365</v>
      </c>
      <c r="J987" s="15">
        <f t="shared" si="126"/>
        <v>0</v>
      </c>
      <c r="K987" s="15">
        <f t="shared" si="127"/>
        <v>0</v>
      </c>
      <c r="L987" s="15">
        <f t="shared" si="127"/>
        <v>0</v>
      </c>
      <c r="M987" s="15">
        <f t="shared" si="127"/>
        <v>0</v>
      </c>
      <c r="N987" s="14">
        <f t="shared" si="128"/>
        <v>249602.67861752183</v>
      </c>
      <c r="O987" s="11">
        <f t="shared" si="129"/>
        <v>49587.916914951813</v>
      </c>
    </row>
    <row r="988" spans="7:15" x14ac:dyDescent="0.2">
      <c r="G988" s="13">
        <f>VLOOKUP(16,HistData,2)</f>
        <v>49.634538731253507</v>
      </c>
      <c r="H988" s="15">
        <f t="shared" si="126"/>
        <v>5.6345387312535067</v>
      </c>
      <c r="I988" s="15">
        <f t="shared" si="126"/>
        <v>1.6345387312535067</v>
      </c>
      <c r="J988" s="15">
        <f t="shared" si="126"/>
        <v>0</v>
      </c>
      <c r="K988" s="15">
        <f t="shared" si="127"/>
        <v>0</v>
      </c>
      <c r="L988" s="15">
        <f t="shared" si="127"/>
        <v>0</v>
      </c>
      <c r="M988" s="15">
        <f t="shared" si="127"/>
        <v>0</v>
      </c>
      <c r="N988" s="14">
        <f t="shared" si="128"/>
        <v>248172.69365626754</v>
      </c>
      <c r="O988" s="11">
        <f t="shared" si="129"/>
        <v>48157.931953697524</v>
      </c>
    </row>
    <row r="989" spans="7:15" x14ac:dyDescent="0.2">
      <c r="G989" s="13">
        <f>VLOOKUP(21,HistData,2)</f>
        <v>49.930124724191259</v>
      </c>
      <c r="H989" s="15">
        <f t="shared" si="126"/>
        <v>5.9301247241912591</v>
      </c>
      <c r="I989" s="15">
        <f t="shared" si="126"/>
        <v>1.9301247241912591</v>
      </c>
      <c r="J989" s="15">
        <f t="shared" si="126"/>
        <v>0</v>
      </c>
      <c r="K989" s="15">
        <f t="shared" si="127"/>
        <v>0</v>
      </c>
      <c r="L989" s="15">
        <f t="shared" si="127"/>
        <v>0</v>
      </c>
      <c r="M989" s="15">
        <f t="shared" si="127"/>
        <v>0</v>
      </c>
      <c r="N989" s="14">
        <f t="shared" si="128"/>
        <v>249650.62362095629</v>
      </c>
      <c r="O989" s="11">
        <f t="shared" si="129"/>
        <v>49635.861918386276</v>
      </c>
    </row>
    <row r="990" spans="7:15" x14ac:dyDescent="0.2">
      <c r="G990" s="13">
        <f>VLOOKUP(46,HistData,2)</f>
        <v>50.330758107226352</v>
      </c>
      <c r="H990" s="15">
        <f t="shared" si="126"/>
        <v>6.3307581072263517</v>
      </c>
      <c r="I990" s="15">
        <f t="shared" si="126"/>
        <v>2.3307581072263517</v>
      </c>
      <c r="J990" s="15">
        <f t="shared" si="126"/>
        <v>0</v>
      </c>
      <c r="K990" s="15">
        <f t="shared" si="127"/>
        <v>0</v>
      </c>
      <c r="L990" s="15">
        <f t="shared" si="127"/>
        <v>0</v>
      </c>
      <c r="M990" s="15">
        <f t="shared" si="127"/>
        <v>0</v>
      </c>
      <c r="N990" s="14">
        <f t="shared" si="128"/>
        <v>251653.79053613177</v>
      </c>
      <c r="O990" s="11">
        <f t="shared" si="129"/>
        <v>51639.028833561752</v>
      </c>
    </row>
    <row r="991" spans="7:15" x14ac:dyDescent="0.2">
      <c r="G991" s="13">
        <f>VLOOKUP(51,HistData,2)</f>
        <v>50.605071791789086</v>
      </c>
      <c r="H991" s="15">
        <f t="shared" si="126"/>
        <v>6.6050717917890864</v>
      </c>
      <c r="I991" s="15">
        <f t="shared" si="126"/>
        <v>2.6050717917890864</v>
      </c>
      <c r="J991" s="15">
        <f t="shared" si="126"/>
        <v>0</v>
      </c>
      <c r="K991" s="15">
        <f t="shared" si="127"/>
        <v>0</v>
      </c>
      <c r="L991" s="15">
        <f t="shared" si="127"/>
        <v>0</v>
      </c>
      <c r="M991" s="15">
        <f t="shared" si="127"/>
        <v>0</v>
      </c>
      <c r="N991" s="14">
        <f t="shared" si="128"/>
        <v>253025.35895894544</v>
      </c>
      <c r="O991" s="11">
        <f t="shared" si="129"/>
        <v>53010.597256375419</v>
      </c>
    </row>
    <row r="992" spans="7:15" x14ac:dyDescent="0.2">
      <c r="G992" s="13">
        <f>VLOOKUP(11,HistData,2)</f>
        <v>49.892655929271449</v>
      </c>
      <c r="H992" s="15">
        <f t="shared" si="126"/>
        <v>5.8926559292714487</v>
      </c>
      <c r="I992" s="15">
        <f t="shared" si="126"/>
        <v>1.8926559292714487</v>
      </c>
      <c r="J992" s="15">
        <f t="shared" si="126"/>
        <v>0</v>
      </c>
      <c r="K992" s="15">
        <f t="shared" si="127"/>
        <v>0</v>
      </c>
      <c r="L992" s="15">
        <f t="shared" si="127"/>
        <v>0</v>
      </c>
      <c r="M992" s="15">
        <f t="shared" si="127"/>
        <v>0</v>
      </c>
      <c r="N992" s="14">
        <f t="shared" si="128"/>
        <v>249463.27964635723</v>
      </c>
      <c r="O992" s="11">
        <f t="shared" si="129"/>
        <v>49448.517943787214</v>
      </c>
    </row>
    <row r="993" spans="7:15" x14ac:dyDescent="0.2">
      <c r="G993" s="13">
        <f>VLOOKUP(25,HistData,2)</f>
        <v>49.769138344987745</v>
      </c>
      <c r="H993" s="15">
        <f t="shared" si="126"/>
        <v>5.7691383449877449</v>
      </c>
      <c r="I993" s="15">
        <f t="shared" si="126"/>
        <v>1.7691383449877449</v>
      </c>
      <c r="J993" s="15">
        <f t="shared" si="126"/>
        <v>0</v>
      </c>
      <c r="K993" s="15">
        <f t="shared" si="127"/>
        <v>0</v>
      </c>
      <c r="L993" s="15">
        <f t="shared" si="127"/>
        <v>0</v>
      </c>
      <c r="M993" s="15">
        <f t="shared" si="127"/>
        <v>0</v>
      </c>
      <c r="N993" s="14">
        <f t="shared" si="128"/>
        <v>248845.69172493872</v>
      </c>
      <c r="O993" s="11">
        <f t="shared" si="129"/>
        <v>48830.930022368702</v>
      </c>
    </row>
    <row r="994" spans="7:15" x14ac:dyDescent="0.2">
      <c r="G994" s="13">
        <f>VLOOKUP(19,HistData,2)</f>
        <v>49.766551088206143</v>
      </c>
      <c r="H994" s="15">
        <f t="shared" si="126"/>
        <v>5.7665510882061426</v>
      </c>
      <c r="I994" s="15">
        <f t="shared" si="126"/>
        <v>1.7665510882061426</v>
      </c>
      <c r="J994" s="15">
        <f t="shared" si="126"/>
        <v>0</v>
      </c>
      <c r="K994" s="15">
        <f t="shared" si="127"/>
        <v>0</v>
      </c>
      <c r="L994" s="15">
        <f t="shared" si="127"/>
        <v>0</v>
      </c>
      <c r="M994" s="15">
        <f t="shared" si="127"/>
        <v>0</v>
      </c>
      <c r="N994" s="14">
        <f t="shared" si="128"/>
        <v>248832.75544103072</v>
      </c>
      <c r="O994" s="11">
        <f t="shared" si="129"/>
        <v>48817.993738460704</v>
      </c>
    </row>
    <row r="995" spans="7:15" x14ac:dyDescent="0.2">
      <c r="G995" s="13">
        <f>VLOOKUP(11,HistData,2)</f>
        <v>49.892655929271449</v>
      </c>
      <c r="H995" s="15">
        <f t="shared" si="126"/>
        <v>5.8926559292714487</v>
      </c>
      <c r="I995" s="15">
        <f t="shared" si="126"/>
        <v>1.8926559292714487</v>
      </c>
      <c r="J995" s="15">
        <f t="shared" si="126"/>
        <v>0</v>
      </c>
      <c r="K995" s="15">
        <f t="shared" si="127"/>
        <v>0</v>
      </c>
      <c r="L995" s="15">
        <f t="shared" si="127"/>
        <v>0</v>
      </c>
      <c r="M995" s="15">
        <f t="shared" si="127"/>
        <v>0</v>
      </c>
      <c r="N995" s="14">
        <f t="shared" si="128"/>
        <v>249463.27964635723</v>
      </c>
      <c r="O995" s="11">
        <f t="shared" si="129"/>
        <v>49448.517943787214</v>
      </c>
    </row>
    <row r="996" spans="7:15" x14ac:dyDescent="0.2">
      <c r="G996" s="13">
        <f>VLOOKUP(39,HistData,2)</f>
        <v>49.828497117176376</v>
      </c>
      <c r="H996" s="15">
        <f t="shared" si="126"/>
        <v>5.8284971171763758</v>
      </c>
      <c r="I996" s="15">
        <f t="shared" si="126"/>
        <v>1.8284971171763758</v>
      </c>
      <c r="J996" s="15">
        <f t="shared" si="126"/>
        <v>0</v>
      </c>
      <c r="K996" s="15">
        <f t="shared" si="127"/>
        <v>0</v>
      </c>
      <c r="L996" s="15">
        <f t="shared" si="127"/>
        <v>0</v>
      </c>
      <c r="M996" s="15">
        <f t="shared" si="127"/>
        <v>0</v>
      </c>
      <c r="N996" s="14">
        <f t="shared" si="128"/>
        <v>249142.48558588189</v>
      </c>
      <c r="O996" s="11">
        <f t="shared" si="129"/>
        <v>49127.723883311875</v>
      </c>
    </row>
    <row r="997" spans="7:15" x14ac:dyDescent="0.2">
      <c r="G997" s="13">
        <f>VLOOKUP(1,HistData,2)</f>
        <v>49.916840350145897</v>
      </c>
      <c r="H997" s="15">
        <f t="shared" si="126"/>
        <v>5.9168403501458968</v>
      </c>
      <c r="I997" s="15">
        <f t="shared" si="126"/>
        <v>1.9168403501458968</v>
      </c>
      <c r="J997" s="15">
        <f t="shared" si="126"/>
        <v>0</v>
      </c>
      <c r="K997" s="15">
        <f t="shared" si="127"/>
        <v>0</v>
      </c>
      <c r="L997" s="15">
        <f t="shared" si="127"/>
        <v>0</v>
      </c>
      <c r="M997" s="15">
        <f t="shared" si="127"/>
        <v>0</v>
      </c>
      <c r="N997" s="14">
        <f t="shared" si="128"/>
        <v>249584.20175072949</v>
      </c>
      <c r="O997" s="11">
        <f t="shared" si="129"/>
        <v>49569.440048159478</v>
      </c>
    </row>
    <row r="998" spans="7:15" x14ac:dyDescent="0.2">
      <c r="G998" s="13">
        <f>VLOOKUP(45,HistData,2)</f>
        <v>50.178510279496848</v>
      </c>
      <c r="H998" s="15">
        <f t="shared" si="126"/>
        <v>6.1785102794968481</v>
      </c>
      <c r="I998" s="15">
        <f t="shared" si="126"/>
        <v>2.1785102794968481</v>
      </c>
      <c r="J998" s="15">
        <f t="shared" si="126"/>
        <v>0</v>
      </c>
      <c r="K998" s="15">
        <f t="shared" si="127"/>
        <v>0</v>
      </c>
      <c r="L998" s="15">
        <f t="shared" si="127"/>
        <v>0</v>
      </c>
      <c r="M998" s="15">
        <f t="shared" si="127"/>
        <v>0</v>
      </c>
      <c r="N998" s="14">
        <f t="shared" si="128"/>
        <v>250892.55139748423</v>
      </c>
      <c r="O998" s="11">
        <f t="shared" si="129"/>
        <v>50877.789694914216</v>
      </c>
    </row>
    <row r="999" spans="7:15" x14ac:dyDescent="0.2">
      <c r="G999" s="13">
        <f>VLOOKUP(31,HistData,2)</f>
        <v>49.575951670982924</v>
      </c>
      <c r="H999" s="15">
        <f t="shared" si="126"/>
        <v>5.5759516709829242</v>
      </c>
      <c r="I999" s="15">
        <f t="shared" si="126"/>
        <v>1.5759516709829242</v>
      </c>
      <c r="J999" s="15">
        <f t="shared" si="126"/>
        <v>0</v>
      </c>
      <c r="K999" s="15">
        <f t="shared" si="127"/>
        <v>0</v>
      </c>
      <c r="L999" s="15">
        <f t="shared" si="127"/>
        <v>0</v>
      </c>
      <c r="M999" s="15">
        <f t="shared" si="127"/>
        <v>0</v>
      </c>
      <c r="N999" s="14">
        <f t="shared" si="128"/>
        <v>247879.75835491461</v>
      </c>
      <c r="O999" s="11">
        <f t="shared" si="129"/>
        <v>47864.996652344591</v>
      </c>
    </row>
    <row r="1000" spans="7:15" x14ac:dyDescent="0.2">
      <c r="G1000" s="13">
        <f>VLOOKUP(51,HistData,2)</f>
        <v>50.605071791789086</v>
      </c>
      <c r="H1000" s="15">
        <f t="shared" ref="H1000:J1019" si="130">MAX(FinStock-H$15, 0)</f>
        <v>6.6050717917890864</v>
      </c>
      <c r="I1000" s="15">
        <f t="shared" si="130"/>
        <v>2.6050717917890864</v>
      </c>
      <c r="J1000" s="15">
        <f t="shared" si="130"/>
        <v>0</v>
      </c>
      <c r="K1000" s="15">
        <f t="shared" ref="K1000:M1019" si="131">MAX(K$15 - FinStock,0)</f>
        <v>0</v>
      </c>
      <c r="L1000" s="15">
        <f t="shared" si="131"/>
        <v>0</v>
      </c>
      <c r="M1000" s="15">
        <f t="shared" si="131"/>
        <v>0</v>
      </c>
      <c r="N1000" s="14">
        <f t="shared" si="128"/>
        <v>253025.35895894544</v>
      </c>
      <c r="O1000" s="11">
        <f t="shared" si="129"/>
        <v>53010.597256375419</v>
      </c>
    </row>
    <row r="1001" spans="7:15" x14ac:dyDescent="0.2">
      <c r="G1001" s="13">
        <f>VLOOKUP(55,HistData,2)</f>
        <v>50.745082399340951</v>
      </c>
      <c r="H1001" s="15">
        <f t="shared" si="130"/>
        <v>6.7450823993409514</v>
      </c>
      <c r="I1001" s="15">
        <f t="shared" si="130"/>
        <v>2.7450823993409514</v>
      </c>
      <c r="J1001" s="15">
        <f t="shared" si="130"/>
        <v>0</v>
      </c>
      <c r="K1001" s="15">
        <f t="shared" si="131"/>
        <v>0</v>
      </c>
      <c r="L1001" s="15">
        <f t="shared" si="131"/>
        <v>0</v>
      </c>
      <c r="M1001" s="15">
        <f t="shared" si="131"/>
        <v>0</v>
      </c>
      <c r="N1001" s="14">
        <f t="shared" si="128"/>
        <v>253725.41199670476</v>
      </c>
      <c r="O1001" s="11">
        <f t="shared" si="129"/>
        <v>53710.650294134743</v>
      </c>
    </row>
    <row r="1002" spans="7:15" x14ac:dyDescent="0.2">
      <c r="G1002" s="13">
        <f>VLOOKUP(41,HistData,2)</f>
        <v>49.728147140611256</v>
      </c>
      <c r="H1002" s="15">
        <f t="shared" si="130"/>
        <v>5.7281471406112558</v>
      </c>
      <c r="I1002" s="15">
        <f t="shared" si="130"/>
        <v>1.7281471406112558</v>
      </c>
      <c r="J1002" s="15">
        <f t="shared" si="130"/>
        <v>0</v>
      </c>
      <c r="K1002" s="15">
        <f t="shared" si="131"/>
        <v>0</v>
      </c>
      <c r="L1002" s="15">
        <f t="shared" si="131"/>
        <v>0</v>
      </c>
      <c r="M1002" s="15">
        <f t="shared" si="131"/>
        <v>0</v>
      </c>
      <c r="N1002" s="14">
        <f t="shared" si="128"/>
        <v>248640.73570305627</v>
      </c>
      <c r="O1002" s="11">
        <f t="shared" si="129"/>
        <v>48625.974000486254</v>
      </c>
    </row>
    <row r="1003" spans="7:15" x14ac:dyDescent="0.2">
      <c r="G1003" s="13">
        <f>VLOOKUP(57,HistData,2)</f>
        <v>50.812751561091723</v>
      </c>
      <c r="H1003" s="15">
        <f t="shared" si="130"/>
        <v>6.8127515610917229</v>
      </c>
      <c r="I1003" s="15">
        <f t="shared" si="130"/>
        <v>2.8127515610917229</v>
      </c>
      <c r="J1003" s="15">
        <f t="shared" si="130"/>
        <v>0</v>
      </c>
      <c r="K1003" s="15">
        <f t="shared" si="131"/>
        <v>0</v>
      </c>
      <c r="L1003" s="15">
        <f t="shared" si="131"/>
        <v>0</v>
      </c>
      <c r="M1003" s="15">
        <f t="shared" si="131"/>
        <v>0</v>
      </c>
      <c r="N1003" s="14">
        <f t="shared" si="128"/>
        <v>254063.75780545862</v>
      </c>
      <c r="O1003" s="11">
        <f t="shared" si="129"/>
        <v>54048.996102888603</v>
      </c>
    </row>
    <row r="1004" spans="7:15" x14ac:dyDescent="0.2">
      <c r="G1004" s="13">
        <f>VLOOKUP(11,HistData,2)</f>
        <v>49.892655929271449</v>
      </c>
      <c r="H1004" s="15">
        <f t="shared" si="130"/>
        <v>5.8926559292714487</v>
      </c>
      <c r="I1004" s="15">
        <f t="shared" si="130"/>
        <v>1.8926559292714487</v>
      </c>
      <c r="J1004" s="15">
        <f t="shared" si="130"/>
        <v>0</v>
      </c>
      <c r="K1004" s="15">
        <f t="shared" si="131"/>
        <v>0</v>
      </c>
      <c r="L1004" s="15">
        <f t="shared" si="131"/>
        <v>0</v>
      </c>
      <c r="M1004" s="15">
        <f t="shared" si="131"/>
        <v>0</v>
      </c>
      <c r="N1004" s="14">
        <f t="shared" si="128"/>
        <v>249463.27964635723</v>
      </c>
      <c r="O1004" s="11">
        <f t="shared" si="129"/>
        <v>49448.517943787214</v>
      </c>
    </row>
    <row r="1005" spans="7:15" x14ac:dyDescent="0.2">
      <c r="G1005" s="13">
        <f>VLOOKUP(17,HistData,2)</f>
        <v>49.873339243230099</v>
      </c>
      <c r="H1005" s="15">
        <f t="shared" si="130"/>
        <v>5.8733392432300988</v>
      </c>
      <c r="I1005" s="15">
        <f t="shared" si="130"/>
        <v>1.8733392432300988</v>
      </c>
      <c r="J1005" s="15">
        <f t="shared" si="130"/>
        <v>0</v>
      </c>
      <c r="K1005" s="15">
        <f t="shared" si="131"/>
        <v>0</v>
      </c>
      <c r="L1005" s="15">
        <f t="shared" si="131"/>
        <v>0</v>
      </c>
      <c r="M1005" s="15">
        <f t="shared" si="131"/>
        <v>0</v>
      </c>
      <c r="N1005" s="14">
        <f t="shared" si="128"/>
        <v>249366.69621615051</v>
      </c>
      <c r="O1005" s="11">
        <f t="shared" si="129"/>
        <v>49351.934513580491</v>
      </c>
    </row>
    <row r="1006" spans="7:15" x14ac:dyDescent="0.2">
      <c r="G1006" s="13">
        <f>VLOOKUP(51,HistData,2)</f>
        <v>50.605071791789086</v>
      </c>
      <c r="H1006" s="15">
        <f t="shared" si="130"/>
        <v>6.6050717917890864</v>
      </c>
      <c r="I1006" s="15">
        <f t="shared" si="130"/>
        <v>2.6050717917890864</v>
      </c>
      <c r="J1006" s="15">
        <f t="shared" si="130"/>
        <v>0</v>
      </c>
      <c r="K1006" s="15">
        <f t="shared" si="131"/>
        <v>0</v>
      </c>
      <c r="L1006" s="15">
        <f t="shared" si="131"/>
        <v>0</v>
      </c>
      <c r="M1006" s="15">
        <f t="shared" si="131"/>
        <v>0</v>
      </c>
      <c r="N1006" s="14">
        <f t="shared" si="128"/>
        <v>253025.35895894544</v>
      </c>
      <c r="O1006" s="11">
        <f t="shared" si="129"/>
        <v>53010.597256375419</v>
      </c>
    </row>
    <row r="1007" spans="7:15" x14ac:dyDescent="0.2">
      <c r="G1007" s="13">
        <f>VLOOKUP(57,HistData,2)</f>
        <v>50.812751561091723</v>
      </c>
      <c r="H1007" s="15">
        <f t="shared" si="130"/>
        <v>6.8127515610917229</v>
      </c>
      <c r="I1007" s="15">
        <f t="shared" si="130"/>
        <v>2.8127515610917229</v>
      </c>
      <c r="J1007" s="15">
        <f t="shared" si="130"/>
        <v>0</v>
      </c>
      <c r="K1007" s="15">
        <f t="shared" si="131"/>
        <v>0</v>
      </c>
      <c r="L1007" s="15">
        <f t="shared" si="131"/>
        <v>0</v>
      </c>
      <c r="M1007" s="15">
        <f t="shared" si="131"/>
        <v>0</v>
      </c>
      <c r="N1007" s="14">
        <f t="shared" si="128"/>
        <v>254063.75780545862</v>
      </c>
      <c r="O1007" s="11">
        <f t="shared" si="129"/>
        <v>54048.996102888603</v>
      </c>
    </row>
    <row r="1008" spans="7:15" x14ac:dyDescent="0.2">
      <c r="G1008" s="13">
        <f>VLOOKUP(44,HistData,2)</f>
        <v>50.04162503359521</v>
      </c>
      <c r="H1008" s="15">
        <f t="shared" si="130"/>
        <v>6.04162503359521</v>
      </c>
      <c r="I1008" s="15">
        <f t="shared" si="130"/>
        <v>2.04162503359521</v>
      </c>
      <c r="J1008" s="15">
        <f t="shared" si="130"/>
        <v>0</v>
      </c>
      <c r="K1008" s="15">
        <f t="shared" si="131"/>
        <v>0</v>
      </c>
      <c r="L1008" s="15">
        <f t="shared" si="131"/>
        <v>0</v>
      </c>
      <c r="M1008" s="15">
        <f t="shared" si="131"/>
        <v>0</v>
      </c>
      <c r="N1008" s="14">
        <f t="shared" si="128"/>
        <v>250208.12516797605</v>
      </c>
      <c r="O1008" s="11">
        <f t="shared" si="129"/>
        <v>50193.36346540603</v>
      </c>
    </row>
    <row r="1009" spans="7:15" x14ac:dyDescent="0.2">
      <c r="G1009" s="13">
        <f>VLOOKUP(4,HistData,2)</f>
        <v>49.842601153200661</v>
      </c>
      <c r="H1009" s="15">
        <f t="shared" si="130"/>
        <v>5.8426011532006612</v>
      </c>
      <c r="I1009" s="15">
        <f t="shared" si="130"/>
        <v>1.8426011532006612</v>
      </c>
      <c r="J1009" s="15">
        <f t="shared" si="130"/>
        <v>0</v>
      </c>
      <c r="K1009" s="15">
        <f t="shared" si="131"/>
        <v>0</v>
      </c>
      <c r="L1009" s="15">
        <f t="shared" si="131"/>
        <v>0</v>
      </c>
      <c r="M1009" s="15">
        <f t="shared" si="131"/>
        <v>0</v>
      </c>
      <c r="N1009" s="14">
        <f t="shared" si="128"/>
        <v>249213.00576600331</v>
      </c>
      <c r="O1009" s="11">
        <f t="shared" si="129"/>
        <v>49198.244063433289</v>
      </c>
    </row>
    <row r="1010" spans="7:15" x14ac:dyDescent="0.2">
      <c r="G1010" s="13">
        <f>VLOOKUP(20,HistData,2)</f>
        <v>50.174112176265155</v>
      </c>
      <c r="H1010" s="15">
        <f t="shared" si="130"/>
        <v>6.1741121762651545</v>
      </c>
      <c r="I1010" s="15">
        <f t="shared" si="130"/>
        <v>2.1741121762651545</v>
      </c>
      <c r="J1010" s="15">
        <f t="shared" si="130"/>
        <v>0</v>
      </c>
      <c r="K1010" s="15">
        <f t="shared" si="131"/>
        <v>0</v>
      </c>
      <c r="L1010" s="15">
        <f t="shared" si="131"/>
        <v>0</v>
      </c>
      <c r="M1010" s="15">
        <f t="shared" si="131"/>
        <v>0</v>
      </c>
      <c r="N1010" s="14">
        <f t="shared" si="128"/>
        <v>250870.56088132577</v>
      </c>
      <c r="O1010" s="11">
        <f t="shared" si="129"/>
        <v>50855.799178755755</v>
      </c>
    </row>
    <row r="1011" spans="7:15" x14ac:dyDescent="0.2">
      <c r="G1011" s="13">
        <f>VLOOKUP(15,HistData,2)</f>
        <v>49.613431720183399</v>
      </c>
      <c r="H1011" s="15">
        <f t="shared" si="130"/>
        <v>5.6134317201833994</v>
      </c>
      <c r="I1011" s="15">
        <f t="shared" si="130"/>
        <v>1.6134317201833994</v>
      </c>
      <c r="J1011" s="15">
        <f t="shared" si="130"/>
        <v>0</v>
      </c>
      <c r="K1011" s="15">
        <f t="shared" si="131"/>
        <v>0</v>
      </c>
      <c r="L1011" s="15">
        <f t="shared" si="131"/>
        <v>0</v>
      </c>
      <c r="M1011" s="15">
        <f t="shared" si="131"/>
        <v>0</v>
      </c>
      <c r="N1011" s="14">
        <f t="shared" si="128"/>
        <v>248067.158600917</v>
      </c>
      <c r="O1011" s="11">
        <f t="shared" si="129"/>
        <v>48052.396898346982</v>
      </c>
    </row>
    <row r="1012" spans="7:15" x14ac:dyDescent="0.2">
      <c r="G1012" s="13">
        <f>VLOOKUP(2,HistData,2)</f>
        <v>49.793988430584655</v>
      </c>
      <c r="H1012" s="15">
        <f t="shared" si="130"/>
        <v>5.7939884305846547</v>
      </c>
      <c r="I1012" s="15">
        <f t="shared" si="130"/>
        <v>1.7939884305846547</v>
      </c>
      <c r="J1012" s="15">
        <f t="shared" si="130"/>
        <v>0</v>
      </c>
      <c r="K1012" s="15">
        <f t="shared" si="131"/>
        <v>0</v>
      </c>
      <c r="L1012" s="15">
        <f t="shared" si="131"/>
        <v>0</v>
      </c>
      <c r="M1012" s="15">
        <f t="shared" si="131"/>
        <v>0</v>
      </c>
      <c r="N1012" s="14">
        <f t="shared" si="128"/>
        <v>248969.94215292326</v>
      </c>
      <c r="O1012" s="11">
        <f t="shared" si="129"/>
        <v>48955.180450353248</v>
      </c>
    </row>
    <row r="1013" spans="7:15" x14ac:dyDescent="0.2">
      <c r="G1013" s="13">
        <f>VLOOKUP(6,HistData,2)</f>
        <v>49.742891687303775</v>
      </c>
      <c r="H1013" s="15">
        <f t="shared" si="130"/>
        <v>5.742891687303775</v>
      </c>
      <c r="I1013" s="15">
        <f t="shared" si="130"/>
        <v>1.742891687303775</v>
      </c>
      <c r="J1013" s="15">
        <f t="shared" si="130"/>
        <v>0</v>
      </c>
      <c r="K1013" s="15">
        <f t="shared" si="131"/>
        <v>0</v>
      </c>
      <c r="L1013" s="15">
        <f t="shared" si="131"/>
        <v>0</v>
      </c>
      <c r="M1013" s="15">
        <f t="shared" si="131"/>
        <v>0</v>
      </c>
      <c r="N1013" s="14">
        <f t="shared" si="128"/>
        <v>248714.45843651888</v>
      </c>
      <c r="O1013" s="11">
        <f t="shared" si="129"/>
        <v>48699.696733948862</v>
      </c>
    </row>
    <row r="1014" spans="7:15" x14ac:dyDescent="0.2">
      <c r="G1014" s="13">
        <f>VLOOKUP(45,HistData,2)</f>
        <v>50.178510279496848</v>
      </c>
      <c r="H1014" s="15">
        <f t="shared" si="130"/>
        <v>6.1785102794968481</v>
      </c>
      <c r="I1014" s="15">
        <f t="shared" si="130"/>
        <v>2.1785102794968481</v>
      </c>
      <c r="J1014" s="15">
        <f t="shared" si="130"/>
        <v>0</v>
      </c>
      <c r="K1014" s="15">
        <f t="shared" si="131"/>
        <v>0</v>
      </c>
      <c r="L1014" s="15">
        <f t="shared" si="131"/>
        <v>0</v>
      </c>
      <c r="M1014" s="15">
        <f t="shared" si="131"/>
        <v>0</v>
      </c>
      <c r="N1014" s="14">
        <f t="shared" si="128"/>
        <v>250892.55139748423</v>
      </c>
      <c r="O1014" s="11">
        <f t="shared" si="129"/>
        <v>50877.789694914216</v>
      </c>
    </row>
    <row r="1015" spans="7:15" x14ac:dyDescent="0.2">
      <c r="G1015" s="13">
        <f>VLOOKUP(41,HistData,2)</f>
        <v>49.728147140611256</v>
      </c>
      <c r="H1015" s="15">
        <f t="shared" si="130"/>
        <v>5.7281471406112558</v>
      </c>
      <c r="I1015" s="15">
        <f t="shared" si="130"/>
        <v>1.7281471406112558</v>
      </c>
      <c r="J1015" s="15">
        <f t="shared" si="130"/>
        <v>0</v>
      </c>
      <c r="K1015" s="15">
        <f t="shared" si="131"/>
        <v>0</v>
      </c>
      <c r="L1015" s="15">
        <f t="shared" si="131"/>
        <v>0</v>
      </c>
      <c r="M1015" s="15">
        <f t="shared" si="131"/>
        <v>0</v>
      </c>
      <c r="N1015" s="14">
        <f t="shared" si="128"/>
        <v>248640.73570305627</v>
      </c>
      <c r="O1015" s="11">
        <f t="shared" si="129"/>
        <v>48625.974000486254</v>
      </c>
    </row>
    <row r="1016" spans="7:15" x14ac:dyDescent="0.2">
      <c r="G1016" s="13">
        <f>VLOOKUP(54,HistData,2)</f>
        <v>50.608889369850331</v>
      </c>
      <c r="H1016" s="15">
        <f t="shared" si="130"/>
        <v>6.6088893698503313</v>
      </c>
      <c r="I1016" s="15">
        <f t="shared" si="130"/>
        <v>2.6088893698503313</v>
      </c>
      <c r="J1016" s="15">
        <f t="shared" si="130"/>
        <v>0</v>
      </c>
      <c r="K1016" s="15">
        <f t="shared" si="131"/>
        <v>0</v>
      </c>
      <c r="L1016" s="15">
        <f t="shared" si="131"/>
        <v>0</v>
      </c>
      <c r="M1016" s="15">
        <f t="shared" si="131"/>
        <v>0</v>
      </c>
      <c r="N1016" s="14">
        <f t="shared" si="128"/>
        <v>253044.44684925166</v>
      </c>
      <c r="O1016" s="11">
        <f t="shared" si="129"/>
        <v>53029.685146681644</v>
      </c>
    </row>
    <row r="1017" spans="7:15" x14ac:dyDescent="0.2">
      <c r="G1017" s="13">
        <f>VLOOKUP(8,HistData,2)</f>
        <v>49.620263883842931</v>
      </c>
      <c r="H1017" s="15">
        <f t="shared" si="130"/>
        <v>5.6202638838429309</v>
      </c>
      <c r="I1017" s="15">
        <f t="shared" si="130"/>
        <v>1.6202638838429309</v>
      </c>
      <c r="J1017" s="15">
        <f t="shared" si="130"/>
        <v>0</v>
      </c>
      <c r="K1017" s="15">
        <f t="shared" si="131"/>
        <v>0</v>
      </c>
      <c r="L1017" s="15">
        <f t="shared" si="131"/>
        <v>0</v>
      </c>
      <c r="M1017" s="15">
        <f t="shared" si="131"/>
        <v>0</v>
      </c>
      <c r="N1017" s="14">
        <f t="shared" si="128"/>
        <v>248101.31941921465</v>
      </c>
      <c r="O1017" s="11">
        <f t="shared" si="129"/>
        <v>48086.557716644631</v>
      </c>
    </row>
    <row r="1018" spans="7:15" x14ac:dyDescent="0.2">
      <c r="G1018" s="13">
        <f>VLOOKUP(54,HistData,2)</f>
        <v>50.608889369850331</v>
      </c>
      <c r="H1018" s="15">
        <f t="shared" si="130"/>
        <v>6.6088893698503313</v>
      </c>
      <c r="I1018" s="15">
        <f t="shared" si="130"/>
        <v>2.6088893698503313</v>
      </c>
      <c r="J1018" s="15">
        <f t="shared" si="130"/>
        <v>0</v>
      </c>
      <c r="K1018" s="15">
        <f t="shared" si="131"/>
        <v>0</v>
      </c>
      <c r="L1018" s="15">
        <f t="shared" si="131"/>
        <v>0</v>
      </c>
      <c r="M1018" s="15">
        <f t="shared" si="131"/>
        <v>0</v>
      </c>
      <c r="N1018" s="14">
        <f t="shared" si="128"/>
        <v>253044.44684925166</v>
      </c>
      <c r="O1018" s="11">
        <f t="shared" si="129"/>
        <v>53029.685146681644</v>
      </c>
    </row>
    <row r="1019" spans="7:15" x14ac:dyDescent="0.2">
      <c r="G1019" s="13">
        <f>VLOOKUP(40,HistData,2)</f>
        <v>49.82087197881701</v>
      </c>
      <c r="H1019" s="15">
        <f t="shared" si="130"/>
        <v>5.82087197881701</v>
      </c>
      <c r="I1019" s="15">
        <f t="shared" si="130"/>
        <v>1.82087197881701</v>
      </c>
      <c r="J1019" s="15">
        <f t="shared" si="130"/>
        <v>0</v>
      </c>
      <c r="K1019" s="15">
        <f t="shared" si="131"/>
        <v>0</v>
      </c>
      <c r="L1019" s="15">
        <f t="shared" si="131"/>
        <v>0</v>
      </c>
      <c r="M1019" s="15">
        <f t="shared" si="131"/>
        <v>0</v>
      </c>
      <c r="N1019" s="14">
        <f t="shared" si="128"/>
        <v>249104.35989408506</v>
      </c>
      <c r="O1019" s="11">
        <f t="shared" si="129"/>
        <v>49089.598191515048</v>
      </c>
    </row>
  </sheetData>
  <mergeCells count="5">
    <mergeCell ref="H19:J19"/>
    <mergeCell ref="K19:M19"/>
    <mergeCell ref="B19:E19"/>
    <mergeCell ref="H14:J14"/>
    <mergeCell ref="K14:M14"/>
  </mergeCells>
  <phoneticPr fontId="0" type="noConversion"/>
  <pageMargins left="0.75" right="0.75" top="1" bottom="1" header="0.5" footer="0.5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30</vt:i4>
      </vt:variant>
    </vt:vector>
  </HeadingPairs>
  <TitlesOfParts>
    <vt:vector size="34" baseType="lpstr">
      <vt:lpstr>Welcome</vt:lpstr>
      <vt:lpstr>Europe</vt:lpstr>
      <vt:lpstr>Prices</vt:lpstr>
      <vt:lpstr>Calc</vt:lpstr>
      <vt:lpstr>CalcStart</vt:lpstr>
      <vt:lpstr>CallCalc</vt:lpstr>
      <vt:lpstr>CallDV</vt:lpstr>
      <vt:lpstr>CallPrices</vt:lpstr>
      <vt:lpstr>CallStart</vt:lpstr>
      <vt:lpstr>CurrStock</vt:lpstr>
      <vt:lpstr>DesRet</vt:lpstr>
      <vt:lpstr>EurCalls</vt:lpstr>
      <vt:lpstr>EurPuts</vt:lpstr>
      <vt:lpstr>EurResults</vt:lpstr>
      <vt:lpstr>EurStart</vt:lpstr>
      <vt:lpstr>FinStock</vt:lpstr>
      <vt:lpstr>Funds</vt:lpstr>
      <vt:lpstr>HistData</vt:lpstr>
      <vt:lpstr>PricesStart</vt:lpstr>
      <vt:lpstr>PutCalc</vt:lpstr>
      <vt:lpstr>PutDV</vt:lpstr>
      <vt:lpstr>PutPrices</vt:lpstr>
      <vt:lpstr>PutStart</vt:lpstr>
      <vt:lpstr>Returns</vt:lpstr>
      <vt:lpstr>RevTrials</vt:lpstr>
      <vt:lpstr>Risk</vt:lpstr>
      <vt:lpstr>Shares</vt:lpstr>
      <vt:lpstr>StockName</vt:lpstr>
      <vt:lpstr>Stocks</vt:lpstr>
      <vt:lpstr>SumPuts</vt:lpstr>
      <vt:lpstr>TotCost</vt:lpstr>
      <vt:lpstr>TrialRisk</vt:lpstr>
      <vt:lpstr>TrialStart</vt:lpstr>
      <vt:lpstr>TrialVal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MMH</dc:creator>
  <cp:lastModifiedBy>Will Bowen</cp:lastModifiedBy>
  <dcterms:created xsi:type="dcterms:W3CDTF">2004-06-18T14:38:58Z</dcterms:created>
  <dcterms:modified xsi:type="dcterms:W3CDTF">2012-01-19T23:58:33Z</dcterms:modified>
</cp:coreProperties>
</file>